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9660" firstSheet="13" activeTab="19"/>
  </bookViews>
  <sheets>
    <sheet name="B01 - dyeing" sheetId="1" r:id="rId1"/>
    <sheet name="B02 - dyeing" sheetId="2" r:id="rId2"/>
    <sheet name="B04 - processes" sheetId="3" r:id="rId3"/>
    <sheet name="B05 - pretreatment" sheetId="4" r:id="rId4"/>
    <sheet name="B05 - dyeing" sheetId="5" r:id="rId5"/>
    <sheet name="I04 - General facilities" sheetId="6" r:id="rId6"/>
    <sheet name="I04 - Preparations" sheetId="7" r:id="rId7"/>
    <sheet name="I04 - Dyeing" sheetId="8" r:id="rId8"/>
    <sheet name="I04 - Finishing" sheetId="9" r:id="rId9"/>
    <sheet name="I06 - General facilities" sheetId="10" r:id="rId10"/>
    <sheet name="I06 - Preparations" sheetId="11" r:id="rId11"/>
    <sheet name="I06 - Dyeing&amp;printing" sheetId="12" r:id="rId12"/>
    <sheet name="I06 - Finishing" sheetId="13" r:id="rId13"/>
    <sheet name="I09 - Preparations" sheetId="14" r:id="rId14"/>
    <sheet name="I09 - Dyeing" sheetId="15" r:id="rId15"/>
    <sheet name="I09 - Finishing" sheetId="16" r:id="rId16"/>
    <sheet name="I15 - Preparations" sheetId="17" r:id="rId17"/>
    <sheet name="I15 - Dyeing" sheetId="18" r:id="rId18"/>
    <sheet name="I15 - Printing" sheetId="19" r:id="rId19"/>
    <sheet name="I15 - Washing" sheetId="20" r:id="rId20"/>
  </sheets>
  <externalReferences>
    <externalReference r:id="rId23"/>
  </externalReferences>
  <definedNames>
    <definedName name="Bijlage" localSheetId="4">'B05 - dyeing'!$A$170</definedName>
    <definedName name="_xlnm.Print_Area" localSheetId="2">'B04 - processes'!$B$1:$S$45</definedName>
    <definedName name="_xlnm.Print_Area" localSheetId="4">'B05 - dyeing'!$B$1:$R$57</definedName>
    <definedName name="_xlnm.Print_Area" localSheetId="3">'B05 - pretreatment'!$B$1:$S$65</definedName>
    <definedName name="_xlnm.Print_Area" localSheetId="7">'I04 - Dyeing'!$B$1:$AO$170</definedName>
    <definedName name="_xlnm.Print_Area" localSheetId="6">'I04 - Preparations'!$B$2:$AF$75</definedName>
    <definedName name="_xlnm.Print_Area" localSheetId="11">'I06 - Dyeing&amp;printing'!$B$2:$AF$200</definedName>
    <definedName name="_xlnm.Print_Area" localSheetId="12">'I06 - Finishing'!$A$1:$V$65</definedName>
    <definedName name="_xlnm.Print_Area" localSheetId="10">'I06 - Preparations'!$B$2:$AF$186</definedName>
    <definedName name="_xlnm.Print_Area" localSheetId="17">'I15 - Dyeing'!$B$2:$AE$137</definedName>
    <definedName name="_xlnm.Print_Area" localSheetId="16">'I15 - Preparations'!$B$2:$AE$33</definedName>
    <definedName name="_xlnm.Print_Area" localSheetId="18">'I15 - Printing'!$B$2:$AE$93</definedName>
    <definedName name="_xlnm.Print_Area" localSheetId="19">'I15 - Washing'!$B$2:$AE$106</definedName>
    <definedName name="_xlnm.Print_Titles" localSheetId="7">'I04 - Dyeing'!$2:$4</definedName>
    <definedName name="_xlnm.Print_Titles" localSheetId="6">'I04 - Preparations'!$3:$4</definedName>
    <definedName name="_xlnm.Print_Titles" localSheetId="11">'I06 - Dyeing&amp;printing'!$2:$4</definedName>
    <definedName name="_xlnm.Print_Titles" localSheetId="12">'I06 - Finishing'!$2:$4</definedName>
    <definedName name="_xlnm.Print_Titles" localSheetId="10">'I06 - Preparations'!$2:$4</definedName>
    <definedName name="_xlnm.Print_Titles" localSheetId="14">'I09 - Dyeing'!$2:$3</definedName>
    <definedName name="_xlnm.Print_Titles" localSheetId="13">'I09 - Preparations'!$2:$3</definedName>
    <definedName name="_xlnm.Print_Titles" localSheetId="17">'I15 - Dyeing'!$2:$4</definedName>
    <definedName name="_xlnm.Print_Titles" localSheetId="16">'I15 - Preparations'!$2:$4</definedName>
    <definedName name="_xlnm.Print_Titles" localSheetId="18">'I15 - Printing'!$2:$4</definedName>
    <definedName name="_xlnm.Print_Titles" localSheetId="19">'I15 - Washing'!$2:$4</definedName>
  </definedNames>
  <calcPr fullCalcOnLoad="1"/>
</workbook>
</file>

<file path=xl/comments4.xml><?xml version="1.0" encoding="utf-8"?>
<comments xmlns="http://schemas.openxmlformats.org/spreadsheetml/2006/main">
  <authors>
    <author>Schiettecatte Wim</author>
  </authors>
  <commentList>
    <comment ref="F18" authorId="0">
      <text>
        <r>
          <rPr>
            <b/>
            <sz val="8"/>
            <rFont val="Tahoma"/>
            <family val="0"/>
          </rPr>
          <t>Schiettecatte Wim:</t>
        </r>
        <r>
          <rPr>
            <sz val="8"/>
            <rFont val="Tahoma"/>
            <family val="0"/>
          </rPr>
          <t xml:space="preserve">
kg production</t>
        </r>
      </text>
    </comment>
  </commentList>
</comments>
</file>

<file path=xl/sharedStrings.xml><?xml version="1.0" encoding="utf-8"?>
<sst xmlns="http://schemas.openxmlformats.org/spreadsheetml/2006/main" count="3606" uniqueCount="858">
  <si>
    <t>Type</t>
  </si>
  <si>
    <t>Fabric</t>
  </si>
  <si>
    <t>Machine</t>
  </si>
  <si>
    <t>Program</t>
  </si>
  <si>
    <t>Sub</t>
  </si>
  <si>
    <t>W</t>
  </si>
  <si>
    <t>D</t>
  </si>
  <si>
    <t>Temp.</t>
  </si>
  <si>
    <t>pH</t>
  </si>
  <si>
    <t>Cond.</t>
  </si>
  <si>
    <t>COD</t>
  </si>
  <si>
    <t>TSS</t>
  </si>
  <si>
    <t>Remarks</t>
  </si>
  <si>
    <t>% of prod.</t>
  </si>
  <si>
    <t>name</t>
  </si>
  <si>
    <t>tn/yr</t>
  </si>
  <si>
    <t>°C</t>
  </si>
  <si>
    <t>mS/cm</t>
  </si>
  <si>
    <t>mg/l</t>
  </si>
  <si>
    <t>Yarn dyeing</t>
  </si>
  <si>
    <t>PES</t>
  </si>
  <si>
    <t>A. Disperse dyeing without reduction cleaning</t>
  </si>
  <si>
    <t>A1</t>
  </si>
  <si>
    <t>dye bath</t>
  </si>
  <si>
    <t>100% water uptake</t>
  </si>
  <si>
    <t>mostly light/medium</t>
  </si>
  <si>
    <t>A2</t>
  </si>
  <si>
    <t>rinsing</t>
  </si>
  <si>
    <t>A3</t>
  </si>
  <si>
    <t>softening</t>
  </si>
  <si>
    <t>B. Disperse dyeing with reduction cleaning</t>
  </si>
  <si>
    <t>B1</t>
  </si>
  <si>
    <t>dye bath + reduction</t>
  </si>
  <si>
    <t>B2</t>
  </si>
  <si>
    <t>B3</t>
  </si>
  <si>
    <t>Piece dyeing</t>
  </si>
  <si>
    <t>overflow</t>
  </si>
  <si>
    <t>C. Pretreatment</t>
  </si>
  <si>
    <t>C1</t>
  </si>
  <si>
    <t>washing (degreasing)</t>
  </si>
  <si>
    <t>airflow</t>
  </si>
  <si>
    <t xml:space="preserve">Disperse dyeing light &amp; medium shade </t>
  </si>
  <si>
    <t>C2</t>
  </si>
  <si>
    <t>no reduction cleaning</t>
  </si>
  <si>
    <t>C3</t>
  </si>
  <si>
    <t>disperse dyeing</t>
  </si>
  <si>
    <t>High temperature!</t>
  </si>
  <si>
    <t>C4</t>
  </si>
  <si>
    <t>D. Pretreatment</t>
  </si>
  <si>
    <t>D1</t>
  </si>
  <si>
    <t>Disperse dyeing</t>
  </si>
  <si>
    <t>D2</t>
  </si>
  <si>
    <t>with reduction cleaning</t>
  </si>
  <si>
    <t>D3</t>
  </si>
  <si>
    <t>disperse dyeing (+ reduction cleaning)</t>
  </si>
  <si>
    <t>cooled from 130°C</t>
  </si>
  <si>
    <t>D4</t>
  </si>
  <si>
    <t>Water consumption</t>
  </si>
  <si>
    <t>evaporation</t>
  </si>
  <si>
    <t>CO</t>
  </si>
  <si>
    <t>Desizing/boiling</t>
  </si>
  <si>
    <t>desizing</t>
  </si>
  <si>
    <t>100% water uptake (1 l/kg)</t>
  </si>
  <si>
    <t>boiling</t>
  </si>
  <si>
    <t>60% water uptake (0,6 l/kg)</t>
  </si>
  <si>
    <t>Analysis on mixed streams</t>
  </si>
  <si>
    <t>Desizing/bleaching</t>
  </si>
  <si>
    <t>bleaching</t>
  </si>
  <si>
    <t>average values</t>
  </si>
  <si>
    <t>Dyeing/topping followed by rinsing</t>
  </si>
  <si>
    <t>Sulphur: dyed/topped</t>
  </si>
  <si>
    <t>70% water uptake (0,7 l/kg) - only concentrated dfischarge</t>
  </si>
  <si>
    <t>reduction</t>
  </si>
  <si>
    <t>60% water uptake</t>
  </si>
  <si>
    <t>NA</t>
  </si>
  <si>
    <t>oxidation</t>
  </si>
  <si>
    <t>60% water uptake - only concentrated discharge</t>
  </si>
  <si>
    <t>Vat: dyed/topped</t>
  </si>
  <si>
    <t>70% water uptake (0,7 l/kg)</t>
  </si>
  <si>
    <t>Direct: dyed/topped</t>
  </si>
  <si>
    <t>addition of salt</t>
  </si>
  <si>
    <t>Sanfor</t>
  </si>
  <si>
    <t>Finishing</t>
  </si>
  <si>
    <t>warp dyeing line</t>
  </si>
  <si>
    <t>Dyeing and rinsing</t>
  </si>
  <si>
    <t>Vat dyeing</t>
  </si>
  <si>
    <t>20% water uptake (0,2 l/kg)</t>
  </si>
  <si>
    <t>Indigo</t>
  </si>
  <si>
    <t>wetting/rinsing</t>
  </si>
  <si>
    <t>dyeing</t>
  </si>
  <si>
    <t xml:space="preserve">rinsing is recuperated for rinsing after wetting </t>
  </si>
  <si>
    <t xml:space="preserve">Sulphur </t>
  </si>
  <si>
    <t>cationic fixation</t>
  </si>
  <si>
    <t>All measured streams are highly contaminated</t>
  </si>
  <si>
    <t>Most important streams are already recycled for reuse.</t>
  </si>
  <si>
    <t>Conclusion</t>
  </si>
  <si>
    <t>No further optimisation</t>
  </si>
  <si>
    <t>No membrane filtration results known for vat, sulphur and indigo dyeing.</t>
  </si>
  <si>
    <t>bobine dyeing machine</t>
  </si>
  <si>
    <t>pretreatment line</t>
  </si>
  <si>
    <t>pad-steam</t>
  </si>
  <si>
    <t>Suggestion is to recycle effluent from existing biological waste water treatment plant</t>
  </si>
  <si>
    <t>T</t>
  </si>
  <si>
    <t>Hardness</t>
  </si>
  <si>
    <t>ppm</t>
  </si>
  <si>
    <t>°F</t>
  </si>
  <si>
    <t>-</t>
  </si>
  <si>
    <t>Process</t>
  </si>
  <si>
    <t>reused in</t>
  </si>
  <si>
    <t>reused out</t>
  </si>
  <si>
    <t>Cond</t>
  </si>
  <si>
    <t>BOD</t>
  </si>
  <si>
    <t>General</t>
  </si>
  <si>
    <t>Name</t>
  </si>
  <si>
    <t>%</t>
  </si>
  <si>
    <t>m³/yr</t>
  </si>
  <si>
    <t xml:space="preserve">Yarn Dyeing </t>
  </si>
  <si>
    <t>discontinuous</t>
  </si>
  <si>
    <t>AU1-11</t>
  </si>
  <si>
    <t>reactive dyeing of cotton</t>
  </si>
  <si>
    <t xml:space="preserve">Water uptake = 100% </t>
  </si>
  <si>
    <t>soaping</t>
  </si>
  <si>
    <t>no information on contamination</t>
  </si>
  <si>
    <t>fixation</t>
  </si>
  <si>
    <t>values taken from company I09</t>
  </si>
  <si>
    <t xml:space="preserve">Yarn dyeing </t>
  </si>
  <si>
    <t>Vat dyeing of cotton</t>
  </si>
  <si>
    <t xml:space="preserve">dyeing </t>
  </si>
  <si>
    <t xml:space="preserve">soaping </t>
  </si>
  <si>
    <t xml:space="preserve"> </t>
  </si>
  <si>
    <t>Pretreatment</t>
  </si>
  <si>
    <t>continuous</t>
  </si>
  <si>
    <t>PT1</t>
  </si>
  <si>
    <t>combined desizing and bleaching</t>
  </si>
  <si>
    <t xml:space="preserve"> desizing/rinsing</t>
  </si>
  <si>
    <t>discharge of UF-permeate (size is recovered)</t>
  </si>
  <si>
    <t>of cotton</t>
  </si>
  <si>
    <t>no discharge (foulard)</t>
  </si>
  <si>
    <t>inlet is recuperated water</t>
  </si>
  <si>
    <t>PS1</t>
  </si>
  <si>
    <t>reactive dyeing</t>
  </si>
  <si>
    <t>bath</t>
  </si>
  <si>
    <t>padder liquer is discharged = 150l.</t>
  </si>
  <si>
    <t>water seal</t>
  </si>
  <si>
    <t>vat dyeing</t>
  </si>
  <si>
    <t>padder liquer is discharged = 150l</t>
  </si>
  <si>
    <t>oxidising</t>
  </si>
  <si>
    <t>no discharge</t>
  </si>
  <si>
    <t>Steam</t>
  </si>
  <si>
    <t>Loss</t>
  </si>
  <si>
    <t>Semi-continuous</t>
  </si>
  <si>
    <t>PB1</t>
  </si>
  <si>
    <t xml:space="preserve">Bleaching </t>
  </si>
  <si>
    <t>Only little discharge from foulard (3-4 discharges/day at 800l/cycle)</t>
  </si>
  <si>
    <t>pad-batch</t>
  </si>
  <si>
    <t>Uptake of water in product (set: 100%)</t>
  </si>
  <si>
    <t>No drying after bleaching.</t>
  </si>
  <si>
    <t>in</t>
  </si>
  <si>
    <t xml:space="preserve">Bleaching and </t>
  </si>
  <si>
    <t>out</t>
  </si>
  <si>
    <t>oxidative desizing</t>
  </si>
  <si>
    <t xml:space="preserve">Two possible discharge calculations (water-uptake or foulard-discharge) </t>
  </si>
  <si>
    <t>Explanation written in annex of PIDACS</t>
  </si>
  <si>
    <t>Enzymatic desizing</t>
  </si>
  <si>
    <t>10% evaporation for hot processes</t>
  </si>
  <si>
    <t>Product is already wet</t>
  </si>
  <si>
    <t>Continuous</t>
  </si>
  <si>
    <t>RJ1</t>
  </si>
  <si>
    <t xml:space="preserve">rinsing of 100% CO </t>
  </si>
  <si>
    <t>Water is pressed out of material down to 65% remaining (-35%)</t>
  </si>
  <si>
    <t xml:space="preserve">Bleaching (and desizing) </t>
  </si>
  <si>
    <t>rakojet</t>
  </si>
  <si>
    <t>(already bleached on PB1)</t>
  </si>
  <si>
    <t>rakojet /steamer</t>
  </si>
  <si>
    <t xml:space="preserve">75%water by steam for re-wetting, 140%water in total, </t>
  </si>
  <si>
    <t>followed by rinsing</t>
  </si>
  <si>
    <t>40% discharge - 10% evaporation - 100% remaining on product</t>
  </si>
  <si>
    <t>neutralisation</t>
  </si>
  <si>
    <t>(x%=0,0x l/kg)</t>
  </si>
  <si>
    <t>rinse</t>
  </si>
  <si>
    <t>Counter currect over 3 compartments</t>
  </si>
  <si>
    <t>(already bleached  and</t>
  </si>
  <si>
    <t>ox. desized on PB1)</t>
  </si>
  <si>
    <t xml:space="preserve">rinse </t>
  </si>
  <si>
    <t>neutr.</t>
  </si>
  <si>
    <t>Copy of previous values as input for WaterTracker</t>
  </si>
  <si>
    <t>(already enzymatic desized on PB1)</t>
  </si>
  <si>
    <t>B4</t>
  </si>
  <si>
    <t>wetting of not sized fabric</t>
  </si>
  <si>
    <t>Water uptake in first process step = different from B1-B2-B3</t>
  </si>
  <si>
    <t>(PES/CO)</t>
  </si>
  <si>
    <t xml:space="preserve">rakojet/steamer </t>
  </si>
  <si>
    <t xml:space="preserve">Discharge of 2l/kg in stead of 3l/kg (*0,9) </t>
  </si>
  <si>
    <t>as product is dry at start</t>
  </si>
  <si>
    <t>B5</t>
  </si>
  <si>
    <t>wetting of sized fabric</t>
  </si>
  <si>
    <t>ML1</t>
  </si>
  <si>
    <t>mercerising 100% CO</t>
  </si>
  <si>
    <t>merc.</t>
  </si>
  <si>
    <t>product is wet at start</t>
  </si>
  <si>
    <t>neutr</t>
  </si>
  <si>
    <t xml:space="preserve">mercerising </t>
  </si>
  <si>
    <t>(PES/CO - 67/33)</t>
  </si>
  <si>
    <t>Totaal pretreatment</t>
  </si>
  <si>
    <t>(=evaporation)</t>
  </si>
  <si>
    <t>(=out/in)</t>
  </si>
  <si>
    <t>Consumption according to annex</t>
  </si>
  <si>
    <t>Balance between sommation and annex</t>
  </si>
  <si>
    <t>(sommation/annex)</t>
  </si>
  <si>
    <t>Total water consumption of B05 (calculations)</t>
  </si>
  <si>
    <t>Total water consumption of B05 (annex)</t>
  </si>
  <si>
    <t>first rinsing steps of bleaching: process-effluent with high BOD/COD ratio: usefull as additional carbon source in anaerobic treatment</t>
  </si>
  <si>
    <t>second rinsing step of bleaching: low BOD/COD ratio</t>
  </si>
  <si>
    <t>no contamination values for several bleaching steps: to make copy of previous step as input for WaterTracker</t>
  </si>
  <si>
    <t>Dyeing</t>
  </si>
  <si>
    <t>HF1-2 and PS2</t>
  </si>
  <si>
    <t>vat dyeing of CO</t>
  </si>
  <si>
    <t>Padding</t>
  </si>
  <si>
    <t>drying = evaporation</t>
  </si>
  <si>
    <t>60% water uptake from padder</t>
  </si>
  <si>
    <t>&lt;20</t>
  </si>
  <si>
    <t>Pad Steam 2 = new equipment</t>
  </si>
  <si>
    <t>control in l/kg</t>
  </si>
  <si>
    <t>Water uptake in first step</t>
  </si>
  <si>
    <t>5% evaporation on cold processes</t>
  </si>
  <si>
    <t>10% evaporation on hot processes</t>
  </si>
  <si>
    <t>neutralising</t>
  </si>
  <si>
    <t xml:space="preserve">vat/dispers dyeing of </t>
  </si>
  <si>
    <t>poly-ester/cotton</t>
  </si>
  <si>
    <t>low COD (Cond sometimes high)</t>
  </si>
  <si>
    <t xml:space="preserve">water flows in counter current </t>
  </si>
  <si>
    <t>from last to first rinsing compartment</t>
  </si>
  <si>
    <t>PB2 and PS1</t>
  </si>
  <si>
    <t>E</t>
  </si>
  <si>
    <t>Only minor discharge of padder liquor</t>
  </si>
  <si>
    <t>Pad Steam 1 = old equipment</t>
  </si>
  <si>
    <t>control in m³/h</t>
  </si>
  <si>
    <t>cold rinsing</t>
  </si>
  <si>
    <t>hot rinsing</t>
  </si>
  <si>
    <t>Balance</t>
  </si>
  <si>
    <t>(=sommation/annex)</t>
  </si>
  <si>
    <t>Effluent from reactive dyeing to be treated in anaerobic treatment</t>
  </si>
  <si>
    <t xml:space="preserve">Effluent streams with low contamination from vat/disperse dyeing to treated in combined UF/NF installation </t>
  </si>
  <si>
    <t>Discharges</t>
  </si>
  <si>
    <t>General facilities</t>
  </si>
  <si>
    <t>Proces</t>
  </si>
  <si>
    <t>step</t>
  </si>
  <si>
    <t>W1</t>
  </si>
  <si>
    <t>W2</t>
  </si>
  <si>
    <t>W3</t>
  </si>
  <si>
    <t>kg/yr</t>
  </si>
  <si>
    <t>Rapid filtration</t>
  </si>
  <si>
    <t>backwashing</t>
  </si>
  <si>
    <t>Softening</t>
  </si>
  <si>
    <t>regeneration</t>
  </si>
  <si>
    <t>addition of NaCl</t>
  </si>
  <si>
    <t>Steam production</t>
  </si>
  <si>
    <t>evaporator</t>
  </si>
  <si>
    <t>evaporation losses</t>
  </si>
  <si>
    <t>Conditioning</t>
  </si>
  <si>
    <t>NF</t>
  </si>
  <si>
    <t>concentrate</t>
  </si>
  <si>
    <t>chemical washing</t>
  </si>
  <si>
    <t>Totalisers</t>
  </si>
  <si>
    <t>Feed</t>
  </si>
  <si>
    <t>Scouring: High concentrated</t>
  </si>
  <si>
    <t>Scouring: Low concentrated</t>
  </si>
  <si>
    <t>Equipment</t>
  </si>
  <si>
    <t>Sub-sequence</t>
  </si>
  <si>
    <t>Flow</t>
  </si>
  <si>
    <t>number</t>
  </si>
  <si>
    <t>F1.1</t>
  </si>
  <si>
    <t>Continuous scouring</t>
  </si>
  <si>
    <t>Mix acetate</t>
  </si>
  <si>
    <t>mezzera</t>
  </si>
  <si>
    <t>Doping</t>
  </si>
  <si>
    <t>Z1</t>
  </si>
  <si>
    <t>Reintegration</t>
  </si>
  <si>
    <t>reintegration = rewetting of product</t>
  </si>
  <si>
    <t>Water use</t>
  </si>
  <si>
    <t>Scouring</t>
  </si>
  <si>
    <t>Filling</t>
  </si>
  <si>
    <t>Rinsing</t>
  </si>
  <si>
    <t>Viscose</t>
  </si>
  <si>
    <t>Z2</t>
  </si>
  <si>
    <t>Water source different from previous</t>
  </si>
  <si>
    <t>Neutralisation only mentioned in annex</t>
  </si>
  <si>
    <t>Water quality = previous step</t>
  </si>
  <si>
    <t>F1.2</t>
  </si>
  <si>
    <t>Acetate</t>
  </si>
  <si>
    <t>Bemberg</t>
  </si>
  <si>
    <t>Steaming</t>
  </si>
  <si>
    <t>Other Fabric</t>
  </si>
  <si>
    <t>idem +</t>
  </si>
  <si>
    <t>Important water consumption</t>
  </si>
  <si>
    <t>viscose</t>
  </si>
  <si>
    <t xml:space="preserve">too small stream </t>
  </si>
  <si>
    <t>F1.3</t>
  </si>
  <si>
    <t>jigger</t>
  </si>
  <si>
    <t>Scouring bath</t>
  </si>
  <si>
    <t>Continuous rinsing</t>
  </si>
  <si>
    <t>other fabric</t>
  </si>
  <si>
    <t>F1.4</t>
  </si>
  <si>
    <t>Other fabric</t>
  </si>
  <si>
    <t>F2.1</t>
  </si>
  <si>
    <t>Soda treatment</t>
  </si>
  <si>
    <t>Bath</t>
  </si>
  <si>
    <t>Low contamination</t>
  </si>
  <si>
    <t>1st rinsing</t>
  </si>
  <si>
    <t>Neutralisation</t>
  </si>
  <si>
    <t>Other processes</t>
  </si>
  <si>
    <t>Italic values similar to inlet quality</t>
  </si>
  <si>
    <t>Corrected</t>
  </si>
  <si>
    <t>Reintegration = rewetting of product: in WaterTracker as process sink in stead of process</t>
  </si>
  <si>
    <t>Dyeing: High concentrated</t>
  </si>
  <si>
    <t>Dyeing: low concentrated</t>
  </si>
  <si>
    <t>Dyeing: existing NF</t>
  </si>
  <si>
    <t>G1.1</t>
  </si>
  <si>
    <t>Light direct dyeing</t>
  </si>
  <si>
    <t>pad steam</t>
  </si>
  <si>
    <t>dyeing bath</t>
  </si>
  <si>
    <t>W3=softened W2</t>
  </si>
  <si>
    <t>reintegration</t>
  </si>
  <si>
    <t>steaming</t>
  </si>
  <si>
    <t>filling</t>
  </si>
  <si>
    <t>filling &amp; rinsing mixed</t>
  </si>
  <si>
    <t>G1.2</t>
  </si>
  <si>
    <t>bemberg</t>
  </si>
  <si>
    <t>cont. rinsing</t>
  </si>
  <si>
    <t>D4=towards water regeneration (SF+NF)</t>
  </si>
  <si>
    <t>other fabrics</t>
  </si>
  <si>
    <t>Overflow and jigger have this possibility</t>
  </si>
  <si>
    <t>G1.3</t>
  </si>
  <si>
    <t>bath &amp; rinsing mixed</t>
  </si>
  <si>
    <t>fixing bath</t>
  </si>
  <si>
    <t>cont. rinsing (2)</t>
  </si>
  <si>
    <t>2nd rinsing</t>
  </si>
  <si>
    <t>G2.1</t>
  </si>
  <si>
    <t>Medium direct dyeing</t>
  </si>
  <si>
    <t>filling and rinsing mixed</t>
  </si>
  <si>
    <t>G2.2</t>
  </si>
  <si>
    <t>continuous rinsing</t>
  </si>
  <si>
    <t>G2.3</t>
  </si>
  <si>
    <t>3rd rinsing</t>
  </si>
  <si>
    <t>G3.1</t>
  </si>
  <si>
    <t>Dark direct dyeing</t>
  </si>
  <si>
    <t>G3.2</t>
  </si>
  <si>
    <t xml:space="preserve">bemberg </t>
  </si>
  <si>
    <t>con. rinsing</t>
  </si>
  <si>
    <t>Discharge to D4 of W2 influent?</t>
  </si>
  <si>
    <t>G3.3</t>
  </si>
  <si>
    <t>bath and rinsing mixed</t>
  </si>
  <si>
    <t>4th rinsing</t>
  </si>
  <si>
    <t>G4.1</t>
  </si>
  <si>
    <t>Light direct-disperse dyeing</t>
  </si>
  <si>
    <t xml:space="preserve">acetate </t>
  </si>
  <si>
    <t>mix acetate</t>
  </si>
  <si>
    <t>G5.1</t>
  </si>
  <si>
    <t>Medium direct-disperse dyeing</t>
  </si>
  <si>
    <t>G6.1</t>
  </si>
  <si>
    <t>Dark direct-disperse dyeing</t>
  </si>
  <si>
    <t>acetate</t>
  </si>
  <si>
    <t xml:space="preserve">bath </t>
  </si>
  <si>
    <t>G7.1</t>
  </si>
  <si>
    <t>Light disperse dyeing</t>
  </si>
  <si>
    <t>G8.1</t>
  </si>
  <si>
    <t xml:space="preserve">Medium disperse dyeing </t>
  </si>
  <si>
    <t xml:space="preserve">dyeing bath </t>
  </si>
  <si>
    <t>stripping</t>
  </si>
  <si>
    <t>stripping &amp; rinsing mixed</t>
  </si>
  <si>
    <t>G9.1</t>
  </si>
  <si>
    <t>Dark disperse dyeing</t>
  </si>
  <si>
    <t>Remark</t>
  </si>
  <si>
    <t>direct to UF/NF</t>
  </si>
  <si>
    <t>disperse to UF/NF</t>
  </si>
  <si>
    <t>drect-disperse to UF/NF</t>
  </si>
  <si>
    <t>G10.1</t>
  </si>
  <si>
    <t>Light reactive dyeing</t>
  </si>
  <si>
    <t>Jigger</t>
  </si>
  <si>
    <t>reactive to UF/NF</t>
  </si>
  <si>
    <t>acid bath</t>
  </si>
  <si>
    <t>two processes with equipment volume filling</t>
  </si>
  <si>
    <t>1st soaping bath</t>
  </si>
  <si>
    <t>however different in consumption?</t>
  </si>
  <si>
    <t>2nd soaping bath</t>
  </si>
  <si>
    <t>G10.2</t>
  </si>
  <si>
    <t>Overflow</t>
  </si>
  <si>
    <t>Dyeing bath</t>
  </si>
  <si>
    <t>soaping bath</t>
  </si>
  <si>
    <t>G11.1</t>
  </si>
  <si>
    <t>Medium reactive dyeing</t>
  </si>
  <si>
    <t>cont.rinsing</t>
  </si>
  <si>
    <t>G11.2</t>
  </si>
  <si>
    <t>G12.1</t>
  </si>
  <si>
    <t>Dark reactive dyeing</t>
  </si>
  <si>
    <t>G12.2</t>
  </si>
  <si>
    <t xml:space="preserve">Dark reactive dyeing </t>
  </si>
  <si>
    <t>Soaping</t>
  </si>
  <si>
    <t>G13.1</t>
  </si>
  <si>
    <t>G14</t>
  </si>
  <si>
    <t>Equipment washing</t>
  </si>
  <si>
    <t>Italic values = inlet concentration</t>
  </si>
  <si>
    <t>corrected</t>
  </si>
  <si>
    <t>H.1</t>
  </si>
  <si>
    <t>Water finishing</t>
  </si>
  <si>
    <t>Rameuse</t>
  </si>
  <si>
    <t>Doping/Wringing</t>
  </si>
  <si>
    <t>H.2</t>
  </si>
  <si>
    <t>Softener 1 finishing</t>
  </si>
  <si>
    <t>no water consumption mentioned in annex.</t>
  </si>
  <si>
    <t>H.3</t>
  </si>
  <si>
    <t>Softener 2 finishing</t>
  </si>
  <si>
    <t>H.4</t>
  </si>
  <si>
    <t>Softener 3 finishing</t>
  </si>
  <si>
    <t>Discharges:</t>
  </si>
  <si>
    <t>Filtration</t>
  </si>
  <si>
    <t>2 units</t>
  </si>
  <si>
    <t>bed expansion</t>
  </si>
  <si>
    <t>washing</t>
  </si>
  <si>
    <t>Drainage</t>
  </si>
  <si>
    <t>Evaporation</t>
  </si>
  <si>
    <t>no discharge = evaporation</t>
  </si>
  <si>
    <t>General use</t>
  </si>
  <si>
    <t>only COD given</t>
  </si>
  <si>
    <t>Italic values = inlet quality</t>
  </si>
  <si>
    <t>W4</t>
  </si>
  <si>
    <t>Scouring (50 or 90°C)</t>
  </si>
  <si>
    <t>FLAX</t>
  </si>
  <si>
    <t>Scouring at 50°C: 8% of total run</t>
  </si>
  <si>
    <t>PL</t>
  </si>
  <si>
    <t>Cont. washing</t>
  </si>
  <si>
    <t>Scouring at 90°C: 92% of total run</t>
  </si>
  <si>
    <t>CO/PL</t>
  </si>
  <si>
    <t>FLAX/PL</t>
  </si>
  <si>
    <t>Scouring (60°C)</t>
  </si>
  <si>
    <t>cont. washing</t>
  </si>
  <si>
    <t>F1,3</t>
  </si>
  <si>
    <t>Scouring (80-90°C)</t>
  </si>
  <si>
    <t>Torpedo</t>
  </si>
  <si>
    <t>80°C: 50% of run</t>
  </si>
  <si>
    <t>90°C: 50% of run</t>
  </si>
  <si>
    <t>SILK/PL</t>
  </si>
  <si>
    <t>LCA</t>
  </si>
  <si>
    <t>with cont. washing</t>
  </si>
  <si>
    <t>bath and cont. rinsing mixed</t>
  </si>
  <si>
    <t>F1.5</t>
  </si>
  <si>
    <t>F1.6</t>
  </si>
  <si>
    <t>cont.washing</t>
  </si>
  <si>
    <t>F1.7</t>
  </si>
  <si>
    <t xml:space="preserve">Scouring </t>
  </si>
  <si>
    <t>for disperse dyeing</t>
  </si>
  <si>
    <t>F2.2</t>
  </si>
  <si>
    <t>Souring</t>
  </si>
  <si>
    <t>wash</t>
  </si>
  <si>
    <t>Desizing: High concentrated</t>
  </si>
  <si>
    <t>Desizing: Low concentrated</t>
  </si>
  <si>
    <t>F3.1</t>
  </si>
  <si>
    <t>Desizing (90°C)</t>
  </si>
  <si>
    <t>1st bath</t>
  </si>
  <si>
    <t>1st washing</t>
  </si>
  <si>
    <t>2nd bath</t>
  </si>
  <si>
    <t>2nd washing</t>
  </si>
  <si>
    <t>F3.2</t>
  </si>
  <si>
    <t>Desizing (70-90°C)</t>
  </si>
  <si>
    <t>70°C: 60% of run</t>
  </si>
  <si>
    <t>3rd bath</t>
  </si>
  <si>
    <t>90°C: 40% of run</t>
  </si>
  <si>
    <t>F3.3</t>
  </si>
  <si>
    <t>Desizing (70°C)</t>
  </si>
  <si>
    <t>1st cont. rinsing</t>
  </si>
  <si>
    <t>2nd cont. rinsing</t>
  </si>
  <si>
    <t>F3.4</t>
  </si>
  <si>
    <t>F3.5</t>
  </si>
  <si>
    <t>Double scouring: High concentrated</t>
  </si>
  <si>
    <t>Double scouring: Low concentrated</t>
  </si>
  <si>
    <t>F4.1</t>
  </si>
  <si>
    <t>Double scouring</t>
  </si>
  <si>
    <t>F</t>
  </si>
  <si>
    <t>with cont. washing (60°C)</t>
  </si>
  <si>
    <t>1st cont. washing</t>
  </si>
  <si>
    <t>2nd cont. washing</t>
  </si>
  <si>
    <t>F4.2</t>
  </si>
  <si>
    <t>Double scouring (60°C)</t>
  </si>
  <si>
    <t>3rd washing</t>
  </si>
  <si>
    <t>Charges:</t>
  </si>
  <si>
    <t>Special scouring: High concentrated</t>
  </si>
  <si>
    <t>Special scouring: Low concentrated</t>
  </si>
  <si>
    <t>F5.1</t>
  </si>
  <si>
    <t>Special scouring (90°C)</t>
  </si>
  <si>
    <t>C/PL</t>
  </si>
  <si>
    <t>F5.2</t>
  </si>
  <si>
    <t>Special scouring (70°C)</t>
  </si>
  <si>
    <t>Bleaching: High concentratezd</t>
  </si>
  <si>
    <t>F6.1</t>
  </si>
  <si>
    <t>Bleaching (90°C)</t>
  </si>
  <si>
    <t>F6.2</t>
  </si>
  <si>
    <t>Bleaching</t>
  </si>
  <si>
    <t>baths &amp; high concentrated flows</t>
  </si>
  <si>
    <t>excluded</t>
  </si>
  <si>
    <t>F7.1</t>
  </si>
  <si>
    <t>before dyeing</t>
  </si>
  <si>
    <t>(90°C)</t>
  </si>
  <si>
    <t>Barking total</t>
  </si>
  <si>
    <t>F8,1</t>
  </si>
  <si>
    <t>Barking (110-130°C)</t>
  </si>
  <si>
    <t>110°C: 44% of run</t>
  </si>
  <si>
    <t>130°C: 56% of run</t>
  </si>
  <si>
    <t>Engines cooling</t>
  </si>
  <si>
    <t>Only COD given</t>
  </si>
  <si>
    <t>Disperse &amp; Direct: High concentrated (±baths)</t>
  </si>
  <si>
    <t>Discharges: Disperse &amp; Direct: Low concentrated (±wash)</t>
  </si>
  <si>
    <t>µS/cm</t>
  </si>
  <si>
    <t>Light Disperse</t>
  </si>
  <si>
    <t>Medium Disperse</t>
  </si>
  <si>
    <t>Medium disperse</t>
  </si>
  <si>
    <t>Dark disperse</t>
  </si>
  <si>
    <t>Light disperse</t>
  </si>
  <si>
    <t xml:space="preserve">indanthrene dyeing </t>
  </si>
  <si>
    <t>Light direct</t>
  </si>
  <si>
    <t>cont.  washing</t>
  </si>
  <si>
    <t>G5.2</t>
  </si>
  <si>
    <t>Dark direct</t>
  </si>
  <si>
    <t>G6.2</t>
  </si>
  <si>
    <t>Reactive: High loaded in salt &amp; COD</t>
  </si>
  <si>
    <t>Reactive: Low loaded in salt &amp; COD</t>
  </si>
  <si>
    <t>Light reactive</t>
  </si>
  <si>
    <t>G7.2</t>
  </si>
  <si>
    <t>CO/L</t>
  </si>
  <si>
    <t>Dark reactive</t>
  </si>
  <si>
    <t>G8.2</t>
  </si>
  <si>
    <t>printed washing total</t>
  </si>
  <si>
    <t>Printed washing</t>
  </si>
  <si>
    <t>G9.2</t>
  </si>
  <si>
    <t>high conductivity?</t>
  </si>
  <si>
    <t>Printed triple washing</t>
  </si>
  <si>
    <t xml:space="preserve">Printed triple washing </t>
  </si>
  <si>
    <t>+ stripping</t>
  </si>
  <si>
    <t>Devoré printed washing</t>
  </si>
  <si>
    <t>Washing for printing</t>
  </si>
  <si>
    <t>panel fabric</t>
  </si>
  <si>
    <t>4th bath</t>
  </si>
  <si>
    <t>Equipment washing total</t>
  </si>
  <si>
    <t>G14.1</t>
  </si>
  <si>
    <t>G14,2</t>
  </si>
  <si>
    <t>G14,3</t>
  </si>
  <si>
    <t>Engine cooling</t>
  </si>
  <si>
    <t>Finishing total</t>
  </si>
  <si>
    <t>H1.1</t>
  </si>
  <si>
    <t>softener (Perlamina)</t>
  </si>
  <si>
    <t>doping</t>
  </si>
  <si>
    <t>H1.2</t>
  </si>
  <si>
    <t>softener (Infasil)</t>
  </si>
  <si>
    <t>H1.3</t>
  </si>
  <si>
    <t>softener (Solusoft)</t>
  </si>
  <si>
    <t>H2</t>
  </si>
  <si>
    <t>water finishing</t>
  </si>
  <si>
    <t>H3</t>
  </si>
  <si>
    <t>non slip finishing</t>
  </si>
  <si>
    <t>H4</t>
  </si>
  <si>
    <t>antistatic finishing</t>
  </si>
  <si>
    <t>H5</t>
  </si>
  <si>
    <t>fixing colour finishing</t>
  </si>
  <si>
    <t>Batch-process</t>
  </si>
  <si>
    <t>W5</t>
  </si>
  <si>
    <t>W6</t>
  </si>
  <si>
    <t>D5</t>
  </si>
  <si>
    <t>remarks</t>
  </si>
  <si>
    <t>Silk Yarn light scouring</t>
  </si>
  <si>
    <t>SILK</t>
  </si>
  <si>
    <t>Autoclave</t>
  </si>
  <si>
    <t>F 1.2</t>
  </si>
  <si>
    <t>Nylon-PES-Acetate yarn light scouring</t>
  </si>
  <si>
    <t>Nylon</t>
  </si>
  <si>
    <t>Warm washing</t>
  </si>
  <si>
    <t>Washing</t>
  </si>
  <si>
    <t>F 1.3</t>
  </si>
  <si>
    <t>HT scouring</t>
  </si>
  <si>
    <t>Discharge towards D3 - TSS not known</t>
  </si>
  <si>
    <t>Water has been tested by ENEA and Lariana</t>
  </si>
  <si>
    <t>F 1.4</t>
  </si>
  <si>
    <t>Shappe scouring</t>
  </si>
  <si>
    <t>1st warm wash</t>
  </si>
  <si>
    <t>2nd warm wash</t>
  </si>
  <si>
    <t xml:space="preserve">Washing </t>
  </si>
  <si>
    <t>F 1.5</t>
  </si>
  <si>
    <t>TUSSAH scouring</t>
  </si>
  <si>
    <t>1st wash</t>
  </si>
  <si>
    <t>2nd wash</t>
  </si>
  <si>
    <t>Warm wash</t>
  </si>
  <si>
    <t>3rd wash</t>
  </si>
  <si>
    <t>4th wash</t>
  </si>
  <si>
    <t>F 1.6</t>
  </si>
  <si>
    <t>SHANTUNG scouring</t>
  </si>
  <si>
    <t>F 3.1</t>
  </si>
  <si>
    <t>SILK FABRIC scouring</t>
  </si>
  <si>
    <t>1st cont. wash</t>
  </si>
  <si>
    <t>2nd cont. wash</t>
  </si>
  <si>
    <t>F 3.2</t>
  </si>
  <si>
    <t>Mezzera continuous scouring</t>
  </si>
  <si>
    <t>Mezzera</t>
  </si>
  <si>
    <t>SILK/Other</t>
  </si>
  <si>
    <t>Wringing</t>
  </si>
  <si>
    <t>Different from book</t>
  </si>
  <si>
    <t>Discharge on D4? (=filtrate UF)</t>
  </si>
  <si>
    <t>F 3.3</t>
  </si>
  <si>
    <t>Stella scouring</t>
  </si>
  <si>
    <t>Stella</t>
  </si>
  <si>
    <t>Other processes on D2</t>
  </si>
  <si>
    <t>Other processes on D5</t>
  </si>
  <si>
    <t>F 1.7</t>
  </si>
  <si>
    <t>SILK YARN degumming</t>
  </si>
  <si>
    <t>F 2</t>
  </si>
  <si>
    <t>Polymer Charge</t>
  </si>
  <si>
    <t>IN=OUT</t>
  </si>
  <si>
    <t>Dyeing: Low concentrated</t>
  </si>
  <si>
    <t xml:space="preserve">Temp. </t>
  </si>
  <si>
    <t>PES light disperse dyeing</t>
  </si>
  <si>
    <t>Acetate light disperse dying</t>
  </si>
  <si>
    <t>PES medium disperse dyeing</t>
  </si>
  <si>
    <t>Acetate medium disperse dyeing</t>
  </si>
  <si>
    <t>PES dark disperse dyeing</t>
  </si>
  <si>
    <t>1st Bath</t>
  </si>
  <si>
    <t>Acetate dark disperse dyeing</t>
  </si>
  <si>
    <t>Nylon light acid dyeing</t>
  </si>
  <si>
    <t>G4.2</t>
  </si>
  <si>
    <t>Silk light acid dyeing</t>
  </si>
  <si>
    <t>Silk</t>
  </si>
  <si>
    <t>G4.3</t>
  </si>
  <si>
    <t>Charged silk light acid dyeing</t>
  </si>
  <si>
    <t>Charged silk</t>
  </si>
  <si>
    <t>Nylon medium acid dyeing</t>
  </si>
  <si>
    <t>Silk medium acid dyeing</t>
  </si>
  <si>
    <t>G5.3</t>
  </si>
  <si>
    <t>Charged silk medium acid dyeing</t>
  </si>
  <si>
    <t>Charged slik</t>
  </si>
  <si>
    <t>Nylon dark acid dyeing</t>
  </si>
  <si>
    <t>Silk dark acid dyeing</t>
  </si>
  <si>
    <t>G6.3</t>
  </si>
  <si>
    <t>Charged silk dark acid dyeing</t>
  </si>
  <si>
    <t>charged silk</t>
  </si>
  <si>
    <t>G7</t>
  </si>
  <si>
    <t>G8</t>
  </si>
  <si>
    <t>G9</t>
  </si>
  <si>
    <t>Yarn dark reactive dyeing</t>
  </si>
  <si>
    <t>High conductivity!</t>
  </si>
  <si>
    <t>7,,7</t>
  </si>
  <si>
    <t>Fabric light acid dyeing in jigger</t>
  </si>
  <si>
    <t>Silk/Other</t>
  </si>
  <si>
    <t>1st cont.wash.</t>
  </si>
  <si>
    <t>2nd cont. wash.</t>
  </si>
  <si>
    <t>Fabric light acid dyeing in barca</t>
  </si>
  <si>
    <t>Barca</t>
  </si>
  <si>
    <t>G10.3</t>
  </si>
  <si>
    <t>Fabric light acid dyeing in overflow</t>
  </si>
  <si>
    <t>Low COD?</t>
  </si>
  <si>
    <t>Fabric medium acid dyeing in jigger</t>
  </si>
  <si>
    <t>3d cont. wash.</t>
  </si>
  <si>
    <t>Fabric medium acid dyeing in barca</t>
  </si>
  <si>
    <t>Sil/Other</t>
  </si>
  <si>
    <t>G11.3</t>
  </si>
  <si>
    <t>Fabric medium acid dyeing in overflow</t>
  </si>
  <si>
    <t>Fabric dark acid dyeing in jigger</t>
  </si>
  <si>
    <t>4th cont. wash.</t>
  </si>
  <si>
    <t>5th cont. wash.</t>
  </si>
  <si>
    <t>Fabric dark acid dyeing in barca</t>
  </si>
  <si>
    <t>4th washing</t>
  </si>
  <si>
    <t>5th washing</t>
  </si>
  <si>
    <t>G12.3</t>
  </si>
  <si>
    <t>Fabric dark acid dyeing in overflow</t>
  </si>
  <si>
    <t>Fabric light reactive dyeing in jigger</t>
  </si>
  <si>
    <t>1st cont. wash.</t>
  </si>
  <si>
    <t>G13.2</t>
  </si>
  <si>
    <t>Fabric light reactive dyeing in barca</t>
  </si>
  <si>
    <t>G13.3</t>
  </si>
  <si>
    <t>Fabric light reactive dyeing in overflow</t>
  </si>
  <si>
    <t>Fabric medium reactive dyeing in jigger</t>
  </si>
  <si>
    <t>3rd cont. wash.</t>
  </si>
  <si>
    <t>G14.2</t>
  </si>
  <si>
    <t>Fabric medium reactive dyeing in barca</t>
  </si>
  <si>
    <t>G14.3</t>
  </si>
  <si>
    <t>Fabric medium reactive dyeing in overflow</t>
  </si>
  <si>
    <t>G15.1</t>
  </si>
  <si>
    <t>Fabric dark reactive dyeing in jigger</t>
  </si>
  <si>
    <t>no TSS value given</t>
  </si>
  <si>
    <t>G15.2</t>
  </si>
  <si>
    <t>Fabric dark reactive dyeing in barca</t>
  </si>
  <si>
    <t>G15.3</t>
  </si>
  <si>
    <t>Fabric dark reactive dyeing in overflow</t>
  </si>
  <si>
    <t>G16.1</t>
  </si>
  <si>
    <t>Fabric light direct/acid dyeing in jigger</t>
  </si>
  <si>
    <t>G16.2</t>
  </si>
  <si>
    <t>Fabric light direct/acid dyeing in overflow</t>
  </si>
  <si>
    <t>Silk/other</t>
  </si>
  <si>
    <t>G17.1</t>
  </si>
  <si>
    <t>Fabric medium direct/acid dyeing in jigger</t>
  </si>
  <si>
    <t>Sil/other</t>
  </si>
  <si>
    <t>G17.2</t>
  </si>
  <si>
    <t>Fabric medium direct/acid dyeing in overflow</t>
  </si>
  <si>
    <t>G18.1</t>
  </si>
  <si>
    <t>Fabric dark direct/acid dyeing in jigger</t>
  </si>
  <si>
    <t>G18.2</t>
  </si>
  <si>
    <t>Fabric dark direct/acid dyeing in overflow</t>
  </si>
  <si>
    <t>G19.1</t>
  </si>
  <si>
    <t>Autoclave washing</t>
  </si>
  <si>
    <t>G19.2</t>
  </si>
  <si>
    <t>Jigger washing</t>
  </si>
  <si>
    <t>G19.3</t>
  </si>
  <si>
    <t>Barca washing</t>
  </si>
  <si>
    <t>G19.4</t>
  </si>
  <si>
    <t>Overflow washing</t>
  </si>
  <si>
    <t>IN = OUT</t>
  </si>
  <si>
    <t>on D5</t>
  </si>
  <si>
    <t>Temp</t>
  </si>
  <si>
    <t>Softener finishing (Morbidol)</t>
  </si>
  <si>
    <t>Centrifugation</t>
  </si>
  <si>
    <t>Drying</t>
  </si>
  <si>
    <t>Softener finishing (Rucofil)</t>
  </si>
  <si>
    <t>Softener finishing (Destofil)</t>
  </si>
  <si>
    <t>H1.4</t>
  </si>
  <si>
    <t>Softener finishing (Ceranina)</t>
  </si>
  <si>
    <t>Yarn antistatic finishing</t>
  </si>
  <si>
    <t>H3.1</t>
  </si>
  <si>
    <t>Fabric softener finishing (Recolsoft)</t>
  </si>
  <si>
    <t>D-W-T</t>
  </si>
  <si>
    <t>H3.2</t>
  </si>
  <si>
    <t>Fabric softener finishing (Water)</t>
  </si>
  <si>
    <t>Totaliser</t>
  </si>
  <si>
    <t>refreshing water</t>
  </si>
  <si>
    <t>Italic: copy of discharge bath</t>
  </si>
  <si>
    <t>ammonia treatment</t>
  </si>
  <si>
    <t>F1,2</t>
  </si>
  <si>
    <t>Discontinuous scouring</t>
  </si>
  <si>
    <t>Star</t>
  </si>
  <si>
    <t>synthetic fibre</t>
  </si>
  <si>
    <t>Dyeing: High loaded</t>
  </si>
  <si>
    <t>Dyeing: Low loaded</t>
  </si>
  <si>
    <t>Light acid dyeing</t>
  </si>
  <si>
    <t>Boat</t>
  </si>
  <si>
    <t>Medium acid dyeing</t>
  </si>
  <si>
    <t>Dark acid dyeing</t>
  </si>
  <si>
    <t>Light direct-Disperse dyeing</t>
  </si>
  <si>
    <t>Synthetic fibres</t>
  </si>
  <si>
    <t>Medium disperse dyeing</t>
  </si>
  <si>
    <t>with stripping</t>
  </si>
  <si>
    <t xml:space="preserve">Medium disprese dysing </t>
  </si>
  <si>
    <t>without stripping</t>
  </si>
  <si>
    <t>Cold light reactive dyeing</t>
  </si>
  <si>
    <t>natural fibres</t>
  </si>
  <si>
    <t>Hot light reactive dyeing</t>
  </si>
  <si>
    <t>Cold medium reactive dyeing</t>
  </si>
  <si>
    <t>3rd cont. rinsing</t>
  </si>
  <si>
    <t>Hot medium reactive dyeing</t>
  </si>
  <si>
    <t>Cold dark reactive dyeing</t>
  </si>
  <si>
    <t>3rd cont. washing</t>
  </si>
  <si>
    <t>Hot dark reactive dyeing</t>
  </si>
  <si>
    <t>Equipment washing discharge</t>
  </si>
  <si>
    <t>Dyeing process effluent</t>
  </si>
  <si>
    <t>G13</t>
  </si>
  <si>
    <t>Acid</t>
  </si>
  <si>
    <t>Direct-disp</t>
  </si>
  <si>
    <t>Disperse</t>
  </si>
  <si>
    <t>Reactive</t>
  </si>
  <si>
    <t>Printing: small streams/high cont.</t>
  </si>
  <si>
    <t>Acid blender preparation</t>
  </si>
  <si>
    <t>blender</t>
  </si>
  <si>
    <t>mixing</t>
  </si>
  <si>
    <t>water in dye</t>
  </si>
  <si>
    <t>Disperse blender preparation</t>
  </si>
  <si>
    <t>Reactive blender preparation</t>
  </si>
  <si>
    <t>synthetic fibres</t>
  </si>
  <si>
    <t>H2.1</t>
  </si>
  <si>
    <t>Acid colours preparation</t>
  </si>
  <si>
    <t>colour</t>
  </si>
  <si>
    <t>H2.2</t>
  </si>
  <si>
    <t>Disperse colours preparation</t>
  </si>
  <si>
    <t>H2.3</t>
  </si>
  <si>
    <t>Reactive colours preparation</t>
  </si>
  <si>
    <t>Acid colours</t>
  </si>
  <si>
    <t>thickener</t>
  </si>
  <si>
    <t>thickener preparation</t>
  </si>
  <si>
    <t xml:space="preserve">Disperse colour </t>
  </si>
  <si>
    <t>H3.3</t>
  </si>
  <si>
    <t>Reactive colour</t>
  </si>
  <si>
    <t>H4.1</t>
  </si>
  <si>
    <t>Acid printing</t>
  </si>
  <si>
    <t>mixer</t>
  </si>
  <si>
    <t>pastes preparation</t>
  </si>
  <si>
    <t>important water consumption</t>
  </si>
  <si>
    <t>H4.2</t>
  </si>
  <si>
    <t>H4.3</t>
  </si>
  <si>
    <t>Reactive printing</t>
  </si>
  <si>
    <t>H5.1</t>
  </si>
  <si>
    <t xml:space="preserve">Automated table </t>
  </si>
  <si>
    <t>aut. repeat</t>
  </si>
  <si>
    <t>squeezing</t>
  </si>
  <si>
    <t>acid printing</t>
  </si>
  <si>
    <t>tabl</t>
  </si>
  <si>
    <t>table washing</t>
  </si>
  <si>
    <t>H5.2</t>
  </si>
  <si>
    <t xml:space="preserve">Flat table </t>
  </si>
  <si>
    <t>flat table</t>
  </si>
  <si>
    <t xml:space="preserve">squeezing </t>
  </si>
  <si>
    <t>teble washing</t>
  </si>
  <si>
    <t>H5.3</t>
  </si>
  <si>
    <t>Rotary machine</t>
  </si>
  <si>
    <t xml:space="preserve">rotary </t>
  </si>
  <si>
    <t>H6.1</t>
  </si>
  <si>
    <t>Automatic table</t>
  </si>
  <si>
    <t>disperse printing</t>
  </si>
  <si>
    <t>table</t>
  </si>
  <si>
    <t>H6.2</t>
  </si>
  <si>
    <t>Flat table</t>
  </si>
  <si>
    <t>flat  table</t>
  </si>
  <si>
    <t>H6.3</t>
  </si>
  <si>
    <t>rotary</t>
  </si>
  <si>
    <t>H7.1</t>
  </si>
  <si>
    <t>reactive printing</t>
  </si>
  <si>
    <t>H7.2</t>
  </si>
  <si>
    <t>H7.3</t>
  </si>
  <si>
    <t>Printing: High concentrated</t>
  </si>
  <si>
    <t>Printing: Low contaminated</t>
  </si>
  <si>
    <t>H8</t>
  </si>
  <si>
    <t>Printing screen washing</t>
  </si>
  <si>
    <t>screen washer</t>
  </si>
  <si>
    <t>H9</t>
  </si>
  <si>
    <t>Printing squeegees</t>
  </si>
  <si>
    <t>squeegees washer</t>
  </si>
  <si>
    <t>H10</t>
  </si>
  <si>
    <t>Kids washing</t>
  </si>
  <si>
    <t>kids washing</t>
  </si>
  <si>
    <t>1st risning</t>
  </si>
  <si>
    <t>H11</t>
  </si>
  <si>
    <t>Tubs washing</t>
  </si>
  <si>
    <t>tubs washer</t>
  </si>
  <si>
    <t>Other printed washing</t>
  </si>
  <si>
    <t>Disperse printed washing</t>
  </si>
  <si>
    <t>L1.1</t>
  </si>
  <si>
    <t>Rope washer</t>
  </si>
  <si>
    <t>L1.2</t>
  </si>
  <si>
    <t>Reactive printed washing</t>
  </si>
  <si>
    <t>L2.1</t>
  </si>
  <si>
    <t>Acid printed washing</t>
  </si>
  <si>
    <t>cont. washer</t>
  </si>
  <si>
    <t>doping bath</t>
  </si>
  <si>
    <t>CW1</t>
  </si>
  <si>
    <t>CW2</t>
  </si>
  <si>
    <t>L2.2</t>
  </si>
  <si>
    <t>5th rinsing</t>
  </si>
  <si>
    <t>6th rinsing</t>
  </si>
  <si>
    <t>7th rinsing</t>
  </si>
  <si>
    <t>L2.3</t>
  </si>
  <si>
    <t>L3.1</t>
  </si>
  <si>
    <t>rope washer</t>
  </si>
  <si>
    <t>L3.2</t>
  </si>
  <si>
    <t>8th rinsing</t>
  </si>
  <si>
    <t>9th rinsing</t>
  </si>
  <si>
    <t>10th rinsing</t>
  </si>
  <si>
    <t>11th rinsing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</si>
</sst>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\ &quot;BF&quot;;\-#,##0\ &quot;BF&quot;"/>
    <numFmt numFmtId="168" formatCode="#,##0\ &quot;BF&quot;;[Red]\-#,##0\ &quot;BF&quot;"/>
    <numFmt numFmtId="169" formatCode="#,##0.00\ &quot;BF&quot;;\-#,##0.00\ &quot;BF&quot;"/>
    <numFmt numFmtId="170" formatCode="#,##0.00\ &quot;BF&quot;;[Red]\-#,##0.00\ &quot;BF&quot;"/>
    <numFmt numFmtId="171" formatCode="_-* #,##0\ &quot;BF&quot;_-;\-* #,##0\ &quot;BF&quot;_-;_-* &quot;-&quot;\ &quot;BF&quot;_-;_-@_-"/>
    <numFmt numFmtId="172" formatCode="_-* #,##0\ _B_F_-;\-* #,##0\ _B_F_-;_-* &quot;-&quot;\ _B_F_-;_-@_-"/>
    <numFmt numFmtId="173" formatCode="_-* #,##0.00\ &quot;BF&quot;_-;\-* #,##0.00\ &quot;BF&quot;_-;_-* &quot;-&quot;??\ &quot;BF&quot;_-;_-@_-"/>
    <numFmt numFmtId="174" formatCode="_-* #,##0.00\ _B_F_-;\-* #,##0.00\ _B_F_-;_-* &quot;-&quot;??\ _B_F_-;_-@_-"/>
    <numFmt numFmtId="175" formatCode="&quot;L.&quot;\ #,##0;\-&quot;L.&quot;\ #,##0"/>
    <numFmt numFmtId="176" formatCode="&quot;L.&quot;\ #,##0;[Red]\-&quot;L.&quot;\ #,##0"/>
    <numFmt numFmtId="177" formatCode="&quot;L.&quot;\ #,##0.00;\-&quot;L.&quot;\ #,##0.00"/>
    <numFmt numFmtId="178" formatCode="&quot;L.&quot;\ #,##0.00;[Red]\-&quot;L.&quot;\ #,##0.00"/>
    <numFmt numFmtId="179" formatCode="_-&quot;L.&quot;\ * #,##0_-;\-&quot;L.&quot;\ * #,##0_-;_-&quot;L.&quot;\ * &quot;-&quot;_-;_-@_-"/>
    <numFmt numFmtId="180" formatCode="_-* #,##0_-;\-* #,##0_-;_-* &quot;-&quot;_-;_-@_-"/>
    <numFmt numFmtId="181" formatCode="_-&quot;L.&quot;\ * #,##0.00_-;\-&quot;L.&quot;\ * #,##0.00_-;_-&quot;L.&quot;\ * &quot;-&quot;??_-;_-@_-"/>
    <numFmt numFmtId="182" formatCode="_-* #,##0.00_-;\-* #,##0.00_-;_-* &quot;-&quot;??_-;_-@_-"/>
    <numFmt numFmtId="183" formatCode="0.0000000"/>
    <numFmt numFmtId="184" formatCode="0.000000"/>
    <numFmt numFmtId="185" formatCode="0.00000"/>
    <numFmt numFmtId="186" formatCode="0.00000000"/>
    <numFmt numFmtId="187" formatCode="0.000000000"/>
    <numFmt numFmtId="188" formatCode="_-* #,##0.0\ _B_F_-;\-* #,##0.0\ _B_F_-;_-* &quot;-&quot;??\ _B_F_-;_-@_-"/>
    <numFmt numFmtId="189" formatCode="_-* #,##0\ _B_F_-;\-* #,##0\ _B_F_-;_-* &quot;-&quot;??\ _B_F_-;_-@_-"/>
    <numFmt numFmtId="190" formatCode="_-* #,##0.000\ _B_F_-;\-* #,##0.000\ _B_F_-;_-* &quot;-&quot;??\ _B_F_-;_-@_-"/>
    <numFmt numFmtId="191" formatCode="#,##0.000"/>
    <numFmt numFmtId="192" formatCode="#,##0.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22"/>
      <name val="Arial"/>
      <family val="0"/>
    </font>
    <font>
      <sz val="10"/>
      <color indexed="17"/>
      <name val="Arial"/>
      <family val="0"/>
    </font>
    <font>
      <i/>
      <sz val="10"/>
      <color indexed="10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4" xfId="0" applyBorder="1" applyAlignment="1">
      <alignment/>
    </xf>
    <xf numFmtId="0" fontId="10" fillId="0" borderId="7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3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3" borderId="3" xfId="0" applyFont="1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5" xfId="0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" fontId="8" fillId="0" borderId="12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11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8" xfId="0" applyBorder="1" applyAlignment="1">
      <alignment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3" fontId="4" fillId="3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3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3" fillId="0" borderId="8" xfId="0" applyFont="1" applyFill="1" applyBorder="1" applyAlignment="1">
      <alignment/>
    </xf>
    <xf numFmtId="1" fontId="14" fillId="0" borderId="3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2" fillId="0" borderId="0" xfId="0" applyFont="1" applyFill="1" applyAlignment="1">
      <alignment horizontal="center"/>
    </xf>
    <xf numFmtId="1" fontId="14" fillId="0" borderId="3" xfId="17" applyNumberFormat="1" applyFont="1" applyFill="1" applyBorder="1" applyAlignment="1">
      <alignment horizontal="center"/>
    </xf>
    <xf numFmtId="1" fontId="14" fillId="0" borderId="0" xfId="17" applyNumberFormat="1" applyFont="1" applyFill="1" applyBorder="1" applyAlignment="1">
      <alignment horizontal="center"/>
    </xf>
    <xf numFmtId="1" fontId="11" fillId="0" borderId="0" xfId="17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Alignment="1" quotePrefix="1">
      <alignment horizontal="center"/>
    </xf>
    <xf numFmtId="1" fontId="11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1" fontId="0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0" xfId="0" applyFont="1" applyAlignment="1">
      <alignment/>
    </xf>
    <xf numFmtId="2" fontId="0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0" fontId="0" fillId="0" borderId="13" xfId="0" applyBorder="1" applyAlignment="1">
      <alignment/>
    </xf>
    <xf numFmtId="1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5" xfId="0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" fontId="0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9" fontId="0" fillId="0" borderId="4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9" fontId="0" fillId="0" borderId="9" xfId="0" applyNumberFormat="1" applyFont="1" applyFill="1" applyBorder="1" applyAlignment="1">
      <alignment horizontal="left"/>
    </xf>
    <xf numFmtId="0" fontId="2" fillId="0" borderId="16" xfId="0" applyFont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omma_Preparation sheet WP I06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G1-Water\Projecten\N9408%20-%20TOWEF0\Berekeningen\B05\Excel&amp;PP\Preparation%20sheet%20WP%20B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treatment"/>
      <sheetName val="Dyeing"/>
      <sheetName val="Production"/>
      <sheetName val="treatment tests"/>
    </sheetNames>
    <sheetDataSet>
      <sheetData sheetId="1">
        <row r="49">
          <cell r="I49">
            <v>124847.847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5.00390625" style="0" bestFit="1" customWidth="1"/>
    <col min="3" max="3" width="18.7109375" style="0" bestFit="1" customWidth="1"/>
    <col min="4" max="4" width="21.140625" style="0" bestFit="1" customWidth="1"/>
    <col min="5" max="5" width="9.7109375" style="0" bestFit="1" customWidth="1"/>
    <col min="6" max="6" width="47.421875" style="0" bestFit="1" customWidth="1"/>
    <col min="7" max="7" width="4.00390625" style="0" customWidth="1"/>
    <col min="8" max="8" width="33.421875" style="0" bestFit="1" customWidth="1"/>
    <col min="9" max="9" width="8.7109375" style="0" customWidth="1"/>
    <col min="10" max="10" width="7.8515625" style="0" customWidth="1"/>
    <col min="11" max="11" width="8.140625" style="0" bestFit="1" customWidth="1"/>
    <col min="12" max="12" width="4.57421875" style="0" bestFit="1" customWidth="1"/>
    <col min="13" max="13" width="7.8515625" style="0" bestFit="1" customWidth="1"/>
    <col min="14" max="14" width="6.7109375" style="0" bestFit="1" customWidth="1"/>
    <col min="15" max="15" width="6.00390625" style="0" bestFit="1" customWidth="1"/>
    <col min="16" max="16" width="29.28125" style="0" customWidth="1"/>
  </cols>
  <sheetData>
    <row r="1" ht="13.5" thickBot="1"/>
    <row r="2" spans="2:16" ht="12.75">
      <c r="B2" s="1" t="s">
        <v>0</v>
      </c>
      <c r="C2" s="1" t="s">
        <v>1</v>
      </c>
      <c r="D2" s="1" t="s">
        <v>2</v>
      </c>
      <c r="E2" s="217" t="s">
        <v>3</v>
      </c>
      <c r="F2" s="217"/>
      <c r="G2" s="217" t="s">
        <v>4</v>
      </c>
      <c r="H2" s="217"/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</row>
    <row r="3" spans="2:16" ht="13.5" thickBot="1">
      <c r="B3" s="2"/>
      <c r="C3" s="2"/>
      <c r="D3" s="2"/>
      <c r="E3" s="2" t="s">
        <v>13</v>
      </c>
      <c r="F3" s="2" t="s">
        <v>14</v>
      </c>
      <c r="G3" s="2"/>
      <c r="H3" s="2" t="s">
        <v>14</v>
      </c>
      <c r="I3" s="2" t="s">
        <v>15</v>
      </c>
      <c r="J3" s="2" t="s">
        <v>15</v>
      </c>
      <c r="K3" s="2" t="s">
        <v>16</v>
      </c>
      <c r="L3" s="2"/>
      <c r="M3" s="2" t="s">
        <v>17</v>
      </c>
      <c r="N3" s="2" t="s">
        <v>18</v>
      </c>
      <c r="O3" s="2" t="s">
        <v>18</v>
      </c>
      <c r="P3" s="2"/>
    </row>
    <row r="5" spans="2:16" ht="12.75">
      <c r="B5" s="3" t="s">
        <v>19</v>
      </c>
      <c r="C5" s="4" t="s">
        <v>20</v>
      </c>
      <c r="D5" s="4" t="s">
        <v>98</v>
      </c>
      <c r="E5" s="5">
        <v>40</v>
      </c>
      <c r="F5" s="6" t="s">
        <v>21</v>
      </c>
      <c r="G5" s="4" t="s">
        <v>22</v>
      </c>
      <c r="H5" s="7" t="s">
        <v>23</v>
      </c>
      <c r="I5" s="5">
        <v>1860</v>
      </c>
      <c r="J5" s="8">
        <v>1674</v>
      </c>
      <c r="K5" s="4">
        <v>92</v>
      </c>
      <c r="L5" s="9">
        <v>4.69</v>
      </c>
      <c r="M5" s="10">
        <v>4.91</v>
      </c>
      <c r="N5" s="4">
        <v>3210</v>
      </c>
      <c r="O5" s="4">
        <v>20</v>
      </c>
      <c r="P5" s="11" t="s">
        <v>24</v>
      </c>
    </row>
    <row r="6" spans="2:16" ht="12.75">
      <c r="B6" s="4"/>
      <c r="C6" s="4" t="s">
        <v>25</v>
      </c>
      <c r="D6" s="4"/>
      <c r="E6" s="5"/>
      <c r="F6" s="6"/>
      <c r="G6" s="4" t="s">
        <v>26</v>
      </c>
      <c r="H6" s="4" t="s">
        <v>27</v>
      </c>
      <c r="I6" s="5">
        <v>1860</v>
      </c>
      <c r="J6" s="8">
        <v>1860</v>
      </c>
      <c r="K6" s="4">
        <v>75</v>
      </c>
      <c r="L6" s="9">
        <v>6.53</v>
      </c>
      <c r="M6" s="10">
        <v>2.13</v>
      </c>
      <c r="N6" s="4">
        <v>914</v>
      </c>
      <c r="O6" s="4">
        <v>20</v>
      </c>
      <c r="P6" s="11"/>
    </row>
    <row r="7" spans="2:16" ht="12.75">
      <c r="B7" s="4"/>
      <c r="C7" s="4"/>
      <c r="D7" s="4"/>
      <c r="E7" s="5"/>
      <c r="F7" s="6"/>
      <c r="G7" s="4" t="s">
        <v>28</v>
      </c>
      <c r="H7" s="7" t="s">
        <v>29</v>
      </c>
      <c r="I7" s="5">
        <v>1860</v>
      </c>
      <c r="J7" s="8">
        <v>1860</v>
      </c>
      <c r="K7" s="4">
        <v>60</v>
      </c>
      <c r="L7" s="9">
        <v>6.2</v>
      </c>
      <c r="M7" s="10">
        <v>1.12</v>
      </c>
      <c r="N7" s="4">
        <v>2033</v>
      </c>
      <c r="O7" s="4">
        <v>21</v>
      </c>
      <c r="P7" s="11"/>
    </row>
    <row r="8" spans="2:16" ht="12.75">
      <c r="B8" s="4"/>
      <c r="C8" s="4"/>
      <c r="D8" s="4"/>
      <c r="E8" s="5"/>
      <c r="F8" s="6"/>
      <c r="G8" s="4"/>
      <c r="H8" s="4"/>
      <c r="I8" s="5"/>
      <c r="J8" s="8"/>
      <c r="K8" s="4"/>
      <c r="L8" s="9"/>
      <c r="M8" s="10"/>
      <c r="N8" s="4"/>
      <c r="O8" s="4"/>
      <c r="P8" s="11"/>
    </row>
    <row r="9" spans="2:16" ht="12.75">
      <c r="B9" s="4"/>
      <c r="C9" s="4"/>
      <c r="D9" s="4"/>
      <c r="E9" s="5">
        <v>60</v>
      </c>
      <c r="F9" s="6" t="s">
        <v>30</v>
      </c>
      <c r="G9" s="4" t="s">
        <v>31</v>
      </c>
      <c r="H9" s="7" t="s">
        <v>32</v>
      </c>
      <c r="I9" s="5">
        <v>2790</v>
      </c>
      <c r="J9" s="8">
        <v>2511</v>
      </c>
      <c r="K9" s="4">
        <v>80</v>
      </c>
      <c r="L9" s="9">
        <v>11.9</v>
      </c>
      <c r="M9" s="10">
        <v>6.05</v>
      </c>
      <c r="N9" s="4">
        <v>474</v>
      </c>
      <c r="O9" s="4">
        <v>37</v>
      </c>
      <c r="P9" s="11" t="s">
        <v>24</v>
      </c>
    </row>
    <row r="10" spans="2:16" ht="12.75">
      <c r="B10" s="4"/>
      <c r="C10" s="4"/>
      <c r="D10" s="4"/>
      <c r="E10" s="5"/>
      <c r="F10" s="6"/>
      <c r="G10" s="4" t="s">
        <v>33</v>
      </c>
      <c r="H10" s="4" t="s">
        <v>27</v>
      </c>
      <c r="I10" s="5">
        <v>2790</v>
      </c>
      <c r="J10" s="8">
        <v>2790</v>
      </c>
      <c r="K10" s="4">
        <v>43</v>
      </c>
      <c r="L10" s="9">
        <v>4</v>
      </c>
      <c r="M10" s="10">
        <v>1.42</v>
      </c>
      <c r="N10" s="4">
        <v>1247</v>
      </c>
      <c r="O10" s="4">
        <v>29</v>
      </c>
      <c r="P10" s="11"/>
    </row>
    <row r="11" spans="2:16" ht="12.75">
      <c r="B11" s="4"/>
      <c r="C11" s="4"/>
      <c r="D11" s="4"/>
      <c r="E11" s="5"/>
      <c r="F11" s="6"/>
      <c r="G11" s="4" t="s">
        <v>34</v>
      </c>
      <c r="H11" s="7" t="s">
        <v>29</v>
      </c>
      <c r="I11" s="5">
        <v>2790</v>
      </c>
      <c r="J11" s="8">
        <v>2790</v>
      </c>
      <c r="K11" s="4">
        <v>56</v>
      </c>
      <c r="L11" s="9">
        <v>6.1</v>
      </c>
      <c r="M11" s="10">
        <v>1.01</v>
      </c>
      <c r="N11" s="4">
        <v>713</v>
      </c>
      <c r="O11" s="4">
        <v>48</v>
      </c>
      <c r="P11" s="11"/>
    </row>
    <row r="12" spans="2:16" ht="12.75">
      <c r="B12" s="4"/>
      <c r="C12" s="4"/>
      <c r="D12" s="4"/>
      <c r="E12" s="5"/>
      <c r="F12" s="6"/>
      <c r="G12" s="4"/>
      <c r="H12" s="4"/>
      <c r="I12" s="5"/>
      <c r="J12" s="8"/>
      <c r="K12" s="4"/>
      <c r="L12" s="9"/>
      <c r="M12" s="10"/>
      <c r="N12" s="4"/>
      <c r="O12" s="4"/>
      <c r="P12" s="11"/>
    </row>
    <row r="13" spans="2:16" ht="12.75">
      <c r="B13" s="3" t="s">
        <v>35</v>
      </c>
      <c r="C13" s="4" t="s">
        <v>20</v>
      </c>
      <c r="D13" s="4" t="s">
        <v>36</v>
      </c>
      <c r="E13" s="5"/>
      <c r="F13" s="6" t="s">
        <v>37</v>
      </c>
      <c r="G13" s="4" t="s">
        <v>38</v>
      </c>
      <c r="H13" s="7" t="s">
        <v>39</v>
      </c>
      <c r="I13" s="5">
        <v>5557</v>
      </c>
      <c r="J13" s="8">
        <v>5001</v>
      </c>
      <c r="K13" s="4">
        <v>60</v>
      </c>
      <c r="L13" s="9">
        <v>10.1</v>
      </c>
      <c r="M13" s="10">
        <v>2.6</v>
      </c>
      <c r="N13" s="4">
        <v>4911</v>
      </c>
      <c r="O13" s="4">
        <v>94</v>
      </c>
      <c r="P13" s="11" t="s">
        <v>24</v>
      </c>
    </row>
    <row r="14" spans="2:16" ht="12.75">
      <c r="B14" s="4"/>
      <c r="C14" s="4"/>
      <c r="D14" s="4" t="s">
        <v>40</v>
      </c>
      <c r="E14" s="5"/>
      <c r="F14" s="6" t="s">
        <v>41</v>
      </c>
      <c r="G14" s="4" t="s">
        <v>42</v>
      </c>
      <c r="H14" s="4" t="s">
        <v>27</v>
      </c>
      <c r="I14" s="5">
        <v>5557</v>
      </c>
      <c r="J14" s="8">
        <v>5557</v>
      </c>
      <c r="K14" s="4">
        <v>30</v>
      </c>
      <c r="L14" s="9">
        <v>9.6</v>
      </c>
      <c r="M14" s="10">
        <v>1.8</v>
      </c>
      <c r="N14" s="4">
        <v>1543</v>
      </c>
      <c r="O14" s="4">
        <v>28</v>
      </c>
      <c r="P14" s="11"/>
    </row>
    <row r="15" spans="2:16" ht="12.75">
      <c r="B15" s="4"/>
      <c r="C15" s="4"/>
      <c r="D15" s="4"/>
      <c r="E15" s="5"/>
      <c r="F15" s="6" t="s">
        <v>43</v>
      </c>
      <c r="G15" s="4" t="s">
        <v>44</v>
      </c>
      <c r="H15" s="7" t="s">
        <v>45</v>
      </c>
      <c r="I15" s="5">
        <v>5557</v>
      </c>
      <c r="J15" s="8">
        <v>5557</v>
      </c>
      <c r="K15" s="4">
        <v>130</v>
      </c>
      <c r="L15" s="9">
        <v>4.55</v>
      </c>
      <c r="M15" s="10">
        <v>9.37</v>
      </c>
      <c r="N15" s="4">
        <v>5754</v>
      </c>
      <c r="O15" s="4">
        <v>917</v>
      </c>
      <c r="P15" s="11" t="s">
        <v>46</v>
      </c>
    </row>
    <row r="16" spans="2:16" ht="12.75">
      <c r="B16" s="4"/>
      <c r="C16" s="4"/>
      <c r="D16" s="4"/>
      <c r="E16" s="5"/>
      <c r="F16" s="6"/>
      <c r="G16" s="4" t="s">
        <v>47</v>
      </c>
      <c r="H16" s="4" t="s">
        <v>27</v>
      </c>
      <c r="I16" s="5">
        <v>5557</v>
      </c>
      <c r="J16" s="8">
        <v>5557</v>
      </c>
      <c r="K16" s="4">
        <v>40</v>
      </c>
      <c r="L16" s="9">
        <v>8.25</v>
      </c>
      <c r="M16" s="10">
        <v>1.473</v>
      </c>
      <c r="N16" s="4">
        <v>100</v>
      </c>
      <c r="O16" s="4">
        <v>10</v>
      </c>
      <c r="P16" s="11"/>
    </row>
    <row r="17" spans="2:16" ht="12.75">
      <c r="B17" s="4"/>
      <c r="C17" s="4"/>
      <c r="D17" s="4"/>
      <c r="E17" s="5"/>
      <c r="F17" s="6"/>
      <c r="G17" s="4"/>
      <c r="H17" s="4"/>
      <c r="I17" s="5"/>
      <c r="J17" s="8"/>
      <c r="K17" s="4"/>
      <c r="L17" s="9"/>
      <c r="M17" s="10"/>
      <c r="N17" s="4"/>
      <c r="O17" s="4"/>
      <c r="P17" s="11"/>
    </row>
    <row r="18" spans="2:16" ht="12.75">
      <c r="B18" s="4"/>
      <c r="C18" s="4"/>
      <c r="D18" s="4"/>
      <c r="E18" s="5"/>
      <c r="F18" s="6" t="s">
        <v>48</v>
      </c>
      <c r="G18" s="4" t="s">
        <v>49</v>
      </c>
      <c r="H18" s="7" t="s">
        <v>39</v>
      </c>
      <c r="I18" s="5">
        <v>2993</v>
      </c>
      <c r="J18" s="8">
        <v>2694</v>
      </c>
      <c r="K18" s="4">
        <v>60</v>
      </c>
      <c r="L18" s="9">
        <v>10.1</v>
      </c>
      <c r="M18" s="10">
        <v>2.6</v>
      </c>
      <c r="N18" s="4">
        <v>4911</v>
      </c>
      <c r="O18" s="4">
        <v>94</v>
      </c>
      <c r="P18" s="11"/>
    </row>
    <row r="19" spans="2:16" ht="12.75">
      <c r="B19" s="4"/>
      <c r="C19" s="4"/>
      <c r="D19" s="4"/>
      <c r="E19" s="5"/>
      <c r="F19" s="6" t="s">
        <v>50</v>
      </c>
      <c r="G19" s="4" t="s">
        <v>51</v>
      </c>
      <c r="H19" s="4" t="s">
        <v>27</v>
      </c>
      <c r="I19" s="5">
        <v>2993</v>
      </c>
      <c r="J19" s="8">
        <v>2993</v>
      </c>
      <c r="K19" s="4">
        <v>30</v>
      </c>
      <c r="L19" s="9">
        <v>9.6</v>
      </c>
      <c r="M19" s="10">
        <v>1.8</v>
      </c>
      <c r="N19" s="4">
        <v>1543</v>
      </c>
      <c r="O19" s="4">
        <v>28</v>
      </c>
      <c r="P19" s="11"/>
    </row>
    <row r="20" spans="2:16" ht="12.75">
      <c r="B20" s="4"/>
      <c r="C20" s="4"/>
      <c r="D20" s="4"/>
      <c r="E20" s="5"/>
      <c r="F20" s="6" t="s">
        <v>52</v>
      </c>
      <c r="G20" s="4" t="s">
        <v>53</v>
      </c>
      <c r="H20" s="7" t="s">
        <v>54</v>
      </c>
      <c r="I20" s="5">
        <v>2993</v>
      </c>
      <c r="J20" s="8">
        <v>2993</v>
      </c>
      <c r="K20" s="4">
        <v>70</v>
      </c>
      <c r="L20" s="9">
        <v>4.81</v>
      </c>
      <c r="M20" s="10">
        <v>6.44</v>
      </c>
      <c r="N20" s="4">
        <v>5121</v>
      </c>
      <c r="O20" s="4">
        <v>38</v>
      </c>
      <c r="P20" s="11" t="s">
        <v>55</v>
      </c>
    </row>
    <row r="21" spans="2:16" ht="12.75">
      <c r="B21" s="4"/>
      <c r="C21" s="4"/>
      <c r="D21" s="4"/>
      <c r="E21" s="5"/>
      <c r="F21" s="12"/>
      <c r="G21" s="4" t="s">
        <v>56</v>
      </c>
      <c r="H21" s="4" t="s">
        <v>27</v>
      </c>
      <c r="I21" s="5">
        <v>2993</v>
      </c>
      <c r="J21" s="8">
        <v>2993</v>
      </c>
      <c r="K21" s="4">
        <v>35</v>
      </c>
      <c r="L21" s="9">
        <v>7.6</v>
      </c>
      <c r="M21" s="10">
        <v>1.85</v>
      </c>
      <c r="N21" s="4">
        <v>450</v>
      </c>
      <c r="O21" s="4">
        <v>28</v>
      </c>
      <c r="P21" s="11"/>
    </row>
    <row r="22" spans="2:16" ht="12.75">
      <c r="B22" s="4"/>
      <c r="C22" s="4"/>
      <c r="D22" s="4"/>
      <c r="E22" s="5"/>
      <c r="F22" s="12"/>
      <c r="G22" s="4"/>
      <c r="H22" s="4"/>
      <c r="I22" s="5"/>
      <c r="J22" s="8"/>
      <c r="K22" s="4"/>
      <c r="L22" s="9"/>
      <c r="M22" s="10"/>
      <c r="N22" s="4"/>
      <c r="O22" s="4"/>
      <c r="P22" s="11"/>
    </row>
    <row r="23" spans="2:16" ht="12.75">
      <c r="B23" s="4"/>
      <c r="C23" s="4"/>
      <c r="D23" s="4"/>
      <c r="E23" s="5"/>
      <c r="F23" s="12"/>
      <c r="G23" s="4"/>
      <c r="H23" s="4"/>
      <c r="I23" s="5"/>
      <c r="J23" s="8"/>
      <c r="K23" s="4"/>
      <c r="L23" s="9"/>
      <c r="M23" s="10"/>
      <c r="N23" s="4"/>
      <c r="O23" s="4"/>
      <c r="P23" s="11"/>
    </row>
    <row r="24" spans="2:16" ht="13.5" thickBo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</row>
    <row r="25" spans="2:16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/>
    </row>
    <row r="26" spans="2:16" ht="12.75">
      <c r="B26" s="4"/>
      <c r="C26" s="4"/>
      <c r="D26" s="4"/>
      <c r="E26" s="4"/>
      <c r="F26" s="4"/>
      <c r="G26" s="4"/>
      <c r="H26" s="16" t="s">
        <v>57</v>
      </c>
      <c r="I26" s="16">
        <f>SUM(I5:I21)</f>
        <v>48150</v>
      </c>
      <c r="J26" s="16">
        <f>SUM(J5:J21)</f>
        <v>46830</v>
      </c>
      <c r="K26" s="4"/>
      <c r="L26" s="4"/>
      <c r="M26" s="4"/>
      <c r="N26" s="4"/>
      <c r="O26" s="4"/>
      <c r="P26" s="15"/>
    </row>
    <row r="27" spans="2:16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/>
    </row>
    <row r="28" spans="2:16" ht="12.75">
      <c r="B28" s="4"/>
      <c r="C28" s="4"/>
      <c r="D28" s="4"/>
      <c r="E28" s="4"/>
      <c r="F28" s="4"/>
      <c r="G28" s="4"/>
      <c r="H28" s="4" t="s">
        <v>58</v>
      </c>
      <c r="I28" s="4">
        <f>I26-J26</f>
        <v>1320</v>
      </c>
      <c r="J28" s="4"/>
      <c r="K28" s="4"/>
      <c r="L28" s="4"/>
      <c r="M28" s="4"/>
      <c r="N28" s="4"/>
      <c r="O28" s="4"/>
      <c r="P28" s="4"/>
    </row>
    <row r="29" spans="2:16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</sheetData>
  <mergeCells count="2">
    <mergeCell ref="E2:F2"/>
    <mergeCell ref="G2:H2"/>
  </mergeCells>
  <printOptions/>
  <pageMargins left="0.75" right="0.75" top="1" bottom="1" header="0.5" footer="0.5"/>
  <pageSetup fitToHeight="1" fitToWidth="1" horizontalDpi="600" verticalDpi="600" orientation="landscape" paperSize="9" scale="57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5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6.8515625" style="0" customWidth="1"/>
    <col min="3" max="3" width="23.57421875" style="0" customWidth="1"/>
    <col min="4" max="4" width="9.28125" style="0" customWidth="1"/>
    <col min="5" max="5" width="10.00390625" style="0" customWidth="1"/>
    <col min="6" max="7" width="10.140625" style="0" customWidth="1"/>
    <col min="8" max="8" width="7.28125" style="0" customWidth="1"/>
    <col min="9" max="9" width="6.8515625" style="0" customWidth="1"/>
    <col min="10" max="10" width="9.7109375" style="0" customWidth="1"/>
    <col min="11" max="11" width="9.28125" style="0" customWidth="1"/>
    <col min="13" max="13" width="50.00390625" style="0" bestFit="1" customWidth="1"/>
    <col min="14" max="14" width="15.28125" style="4" bestFit="1" customWidth="1"/>
    <col min="15" max="15" width="15.8515625" style="0" bestFit="1" customWidth="1"/>
    <col min="16" max="16" width="14.28125" style="0" bestFit="1" customWidth="1"/>
    <col min="17" max="17" width="19.140625" style="0" bestFit="1" customWidth="1"/>
    <col min="18" max="18" width="16.7109375" style="0" bestFit="1" customWidth="1"/>
    <col min="19" max="19" width="12.57421875" style="0" bestFit="1" customWidth="1"/>
  </cols>
  <sheetData>
    <row r="1" spans="14:18" ht="13.5" thickBot="1">
      <c r="N1" s="21" t="s">
        <v>414</v>
      </c>
      <c r="O1" s="219" t="s">
        <v>244</v>
      </c>
      <c r="P1" s="219"/>
      <c r="Q1" s="219"/>
      <c r="R1" s="219"/>
    </row>
    <row r="2" spans="2:31" ht="12.75">
      <c r="B2" s="23" t="s">
        <v>245</v>
      </c>
      <c r="C2" s="23" t="s">
        <v>246</v>
      </c>
      <c r="D2" s="23" t="s">
        <v>247</v>
      </c>
      <c r="E2" s="23" t="s">
        <v>248</v>
      </c>
      <c r="F2" s="23" t="s">
        <v>249</v>
      </c>
      <c r="G2" s="23" t="s">
        <v>49</v>
      </c>
      <c r="H2" s="22" t="s">
        <v>102</v>
      </c>
      <c r="I2" s="22" t="s">
        <v>8</v>
      </c>
      <c r="J2" s="23" t="s">
        <v>110</v>
      </c>
      <c r="K2" s="23" t="s">
        <v>10</v>
      </c>
      <c r="L2" s="23" t="s">
        <v>11</v>
      </c>
      <c r="M2" s="27" t="s">
        <v>12</v>
      </c>
      <c r="N2" s="23" t="s">
        <v>269</v>
      </c>
      <c r="O2" s="23" t="s">
        <v>102</v>
      </c>
      <c r="P2" s="23" t="s">
        <v>110</v>
      </c>
      <c r="Q2" s="23" t="s">
        <v>10</v>
      </c>
      <c r="R2" s="23" t="s">
        <v>11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2:31" ht="13.5" thickBot="1">
      <c r="B3" s="13"/>
      <c r="C3" s="13"/>
      <c r="D3" s="13" t="s">
        <v>15</v>
      </c>
      <c r="E3" s="13" t="s">
        <v>15</v>
      </c>
      <c r="F3" s="13" t="s">
        <v>15</v>
      </c>
      <c r="G3" s="13" t="s">
        <v>15</v>
      </c>
      <c r="H3" s="2" t="s">
        <v>16</v>
      </c>
      <c r="I3" s="2"/>
      <c r="J3" s="13" t="s">
        <v>17</v>
      </c>
      <c r="K3" s="13" t="s">
        <v>104</v>
      </c>
      <c r="L3" s="13" t="s">
        <v>104</v>
      </c>
      <c r="M3" s="24"/>
      <c r="N3" s="13"/>
      <c r="O3" s="13"/>
      <c r="P3" s="13"/>
      <c r="Q3" s="13" t="s">
        <v>250</v>
      </c>
      <c r="R3" s="13" t="s">
        <v>250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1" ht="12.75">
      <c r="B4" s="4"/>
      <c r="C4" s="4"/>
      <c r="D4" s="4"/>
      <c r="E4" s="4"/>
      <c r="F4" s="4"/>
      <c r="G4" s="4"/>
      <c r="H4" s="89"/>
      <c r="I4" s="27"/>
      <c r="J4" s="4"/>
      <c r="K4" s="23"/>
      <c r="L4" s="4"/>
      <c r="M4" s="27"/>
      <c r="N4" s="26"/>
      <c r="O4" s="29"/>
      <c r="P4" s="29"/>
      <c r="Q4" s="29"/>
      <c r="R4" s="2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2:31" ht="12.75">
      <c r="B5" s="3" t="s">
        <v>415</v>
      </c>
      <c r="C5" s="130" t="s">
        <v>252</v>
      </c>
      <c r="D5" s="5"/>
      <c r="E5" s="29">
        <v>1620</v>
      </c>
      <c r="F5" s="8"/>
      <c r="G5" s="130">
        <v>1620</v>
      </c>
      <c r="H5" s="33">
        <v>18</v>
      </c>
      <c r="I5" s="33">
        <v>7.5</v>
      </c>
      <c r="J5" s="31">
        <v>0.19</v>
      </c>
      <c r="K5" s="33">
        <v>10</v>
      </c>
      <c r="L5" s="30">
        <v>0</v>
      </c>
      <c r="M5" s="135" t="s">
        <v>416</v>
      </c>
      <c r="N5" s="220">
        <f>G5</f>
        <v>1620</v>
      </c>
      <c r="O5" s="86">
        <f>N5*H5</f>
        <v>29160</v>
      </c>
      <c r="P5" s="86">
        <f>N5*J5</f>
        <v>307.8</v>
      </c>
      <c r="Q5" s="86">
        <f>N5*K5</f>
        <v>16200</v>
      </c>
      <c r="R5" s="86">
        <f>N5*L5</f>
        <v>0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12.75">
      <c r="B6" s="4"/>
      <c r="C6" s="130" t="s">
        <v>27</v>
      </c>
      <c r="D6" s="5"/>
      <c r="E6" s="29">
        <v>486</v>
      </c>
      <c r="F6" s="8"/>
      <c r="G6" s="130">
        <v>486</v>
      </c>
      <c r="H6" s="33">
        <v>18</v>
      </c>
      <c r="I6" s="33">
        <v>7.5</v>
      </c>
      <c r="J6" s="31">
        <v>0.19</v>
      </c>
      <c r="K6" s="33">
        <v>10</v>
      </c>
      <c r="L6" s="30">
        <v>0</v>
      </c>
      <c r="M6" s="135"/>
      <c r="N6" s="220">
        <f>G6</f>
        <v>486</v>
      </c>
      <c r="O6" s="86">
        <f>N6*H6</f>
        <v>8748</v>
      </c>
      <c r="P6" s="86">
        <f>N6*J6</f>
        <v>92.34</v>
      </c>
      <c r="Q6" s="86">
        <f>N6*K6</f>
        <v>4860</v>
      </c>
      <c r="R6" s="86">
        <f>N6*L6</f>
        <v>0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12.75">
      <c r="B7" s="4"/>
      <c r="C7" s="130"/>
      <c r="D7" s="5"/>
      <c r="E7" s="29"/>
      <c r="F7" s="8"/>
      <c r="G7" s="130"/>
      <c r="H7" s="33"/>
      <c r="I7" s="33"/>
      <c r="J7" s="31"/>
      <c r="K7" s="33"/>
      <c r="L7" s="30"/>
      <c r="M7" s="135"/>
      <c r="N7" s="220"/>
      <c r="O7" s="86"/>
      <c r="P7" s="86"/>
      <c r="Q7" s="86"/>
      <c r="R7" s="86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2:31" ht="12.75">
      <c r="B8" s="4"/>
      <c r="C8" s="130"/>
      <c r="D8" s="5"/>
      <c r="E8" s="29"/>
      <c r="F8" s="8"/>
      <c r="G8" s="130"/>
      <c r="H8" s="33"/>
      <c r="I8" s="33"/>
      <c r="J8" s="31"/>
      <c r="K8" s="33"/>
      <c r="L8" s="30"/>
      <c r="M8" s="135"/>
      <c r="N8" s="165">
        <f>SUM(N5:N6)</f>
        <v>2106</v>
      </c>
      <c r="O8" s="221">
        <f>SUM(O5:O6)</f>
        <v>37908</v>
      </c>
      <c r="P8" s="221">
        <f>SUM(P5:P6)</f>
        <v>400.14</v>
      </c>
      <c r="Q8" s="221">
        <f>SUM(Q5:Q6)</f>
        <v>21060</v>
      </c>
      <c r="R8" s="86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.75">
      <c r="B9" s="4"/>
      <c r="C9" s="130"/>
      <c r="D9" s="5"/>
      <c r="E9" s="29"/>
      <c r="F9" s="8"/>
      <c r="G9" s="130"/>
      <c r="H9" s="33"/>
      <c r="I9" s="33"/>
      <c r="J9" s="31"/>
      <c r="K9" s="33"/>
      <c r="L9" s="30"/>
      <c r="M9" s="135"/>
      <c r="N9" s="220"/>
      <c r="O9" s="141">
        <f>O8/$N$8</f>
        <v>18</v>
      </c>
      <c r="P9" s="140">
        <f>P8/$N$8</f>
        <v>0.19</v>
      </c>
      <c r="Q9" s="141">
        <f>Q8/$N$8</f>
        <v>10</v>
      </c>
      <c r="R9" s="141">
        <f>R8/$N$8</f>
        <v>0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12.75">
      <c r="B10" s="4"/>
      <c r="C10" s="130"/>
      <c r="D10" s="5"/>
      <c r="E10" s="29"/>
      <c r="F10" s="8"/>
      <c r="G10" s="130"/>
      <c r="H10" s="33"/>
      <c r="I10" s="33"/>
      <c r="J10" s="31"/>
      <c r="K10" s="33"/>
      <c r="L10" s="30"/>
      <c r="M10" s="135"/>
      <c r="N10" s="220"/>
      <c r="O10" s="86"/>
      <c r="P10" s="86"/>
      <c r="Q10" s="86"/>
      <c r="R10" s="86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.75">
      <c r="B11" s="4"/>
      <c r="C11" s="130"/>
      <c r="D11" s="5"/>
      <c r="E11" s="29"/>
      <c r="F11" s="8"/>
      <c r="G11" s="130"/>
      <c r="H11" s="33"/>
      <c r="I11" s="33"/>
      <c r="J11" s="31"/>
      <c r="K11" s="33"/>
      <c r="L11" s="30"/>
      <c r="M11" s="135"/>
      <c r="N11" s="220"/>
      <c r="O11" s="86"/>
      <c r="P11" s="86"/>
      <c r="Q11" s="86"/>
      <c r="R11" s="86"/>
      <c r="S11" s="3"/>
      <c r="T11" s="3"/>
      <c r="U11" s="3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.75">
      <c r="B12" s="3" t="s">
        <v>253</v>
      </c>
      <c r="C12" s="130" t="s">
        <v>417</v>
      </c>
      <c r="D12" s="5"/>
      <c r="E12" s="29">
        <v>1270</v>
      </c>
      <c r="F12" s="8"/>
      <c r="G12" s="130">
        <v>1270</v>
      </c>
      <c r="H12" s="33">
        <v>20</v>
      </c>
      <c r="I12" s="33">
        <v>7.6</v>
      </c>
      <c r="J12" s="31">
        <v>0.19</v>
      </c>
      <c r="K12" s="33">
        <v>10</v>
      </c>
      <c r="L12" s="30">
        <v>0</v>
      </c>
      <c r="M12" s="135"/>
      <c r="N12" s="220">
        <f>G12</f>
        <v>1270</v>
      </c>
      <c r="O12" s="86">
        <f>N12*H12</f>
        <v>25400</v>
      </c>
      <c r="P12" s="86">
        <f>N12*J12</f>
        <v>241.3</v>
      </c>
      <c r="Q12" s="86">
        <f>N12*K12</f>
        <v>12700</v>
      </c>
      <c r="R12" s="86">
        <f>N12*L12</f>
        <v>0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.75">
      <c r="B13" s="4"/>
      <c r="C13" s="130" t="s">
        <v>254</v>
      </c>
      <c r="D13" s="5"/>
      <c r="E13" s="29">
        <v>11598</v>
      </c>
      <c r="F13" s="8"/>
      <c r="G13" s="130">
        <v>11598</v>
      </c>
      <c r="H13" s="33">
        <v>20</v>
      </c>
      <c r="I13" s="33">
        <v>8.1</v>
      </c>
      <c r="J13" s="31">
        <v>4.06</v>
      </c>
      <c r="K13" s="33">
        <v>10</v>
      </c>
      <c r="L13" s="30">
        <v>0</v>
      </c>
      <c r="M13" s="135"/>
      <c r="N13" s="220">
        <f>G13</f>
        <v>11598</v>
      </c>
      <c r="O13" s="86">
        <f>N13*H13</f>
        <v>231960</v>
      </c>
      <c r="P13" s="86">
        <f>N13*J13</f>
        <v>47087.88</v>
      </c>
      <c r="Q13" s="86">
        <f>N13*K13</f>
        <v>115980</v>
      </c>
      <c r="R13" s="86">
        <f>N13*L13</f>
        <v>0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.75">
      <c r="B14" s="4"/>
      <c r="C14" s="130" t="s">
        <v>418</v>
      </c>
      <c r="D14" s="5"/>
      <c r="E14" s="29">
        <v>2540</v>
      </c>
      <c r="F14" s="8"/>
      <c r="G14" s="130">
        <v>2540</v>
      </c>
      <c r="H14" s="33">
        <v>20</v>
      </c>
      <c r="I14" s="33">
        <v>7.9</v>
      </c>
      <c r="J14" s="31">
        <v>1.06</v>
      </c>
      <c r="K14" s="33">
        <v>10</v>
      </c>
      <c r="L14" s="30">
        <v>0</v>
      </c>
      <c r="M14" s="135"/>
      <c r="N14" s="220">
        <f>G14</f>
        <v>2540</v>
      </c>
      <c r="O14" s="86">
        <f>N14*H14</f>
        <v>50800</v>
      </c>
      <c r="P14" s="86">
        <f>N14*J14</f>
        <v>2692.4</v>
      </c>
      <c r="Q14" s="86">
        <f>N14*K14</f>
        <v>25400</v>
      </c>
      <c r="R14" s="86">
        <f>N14*L14</f>
        <v>0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.75">
      <c r="B15" s="4"/>
      <c r="C15" s="130"/>
      <c r="D15" s="5"/>
      <c r="E15" s="29"/>
      <c r="F15" s="8"/>
      <c r="G15" s="130"/>
      <c r="H15" s="33"/>
      <c r="I15" s="33"/>
      <c r="J15" s="31"/>
      <c r="K15" s="33"/>
      <c r="L15" s="30"/>
      <c r="M15" s="135"/>
      <c r="N15" s="220"/>
      <c r="O15" s="86"/>
      <c r="P15" s="86"/>
      <c r="Q15" s="86"/>
      <c r="R15" s="86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.75">
      <c r="B16" s="4"/>
      <c r="C16" s="130"/>
      <c r="D16" s="5"/>
      <c r="E16" s="29"/>
      <c r="F16" s="8"/>
      <c r="G16" s="130"/>
      <c r="H16" s="33"/>
      <c r="I16" s="33"/>
      <c r="J16" s="31"/>
      <c r="K16" s="33"/>
      <c r="L16" s="30"/>
      <c r="M16" s="135"/>
      <c r="N16" s="165">
        <f>SUM(N12:N14)</f>
        <v>15408</v>
      </c>
      <c r="O16" s="221">
        <f>SUM(O12:O14)</f>
        <v>308160</v>
      </c>
      <c r="P16" s="221">
        <f>SUM(P12:P14)</f>
        <v>50021.58</v>
      </c>
      <c r="Q16" s="221">
        <f>SUM(Q12:Q14)</f>
        <v>154080</v>
      </c>
      <c r="R16" s="221">
        <f>SUM(R12:R14)</f>
        <v>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.75">
      <c r="B17" s="4"/>
      <c r="C17" s="130"/>
      <c r="D17" s="5"/>
      <c r="E17" s="29"/>
      <c r="F17" s="8"/>
      <c r="G17" s="130"/>
      <c r="H17" s="33"/>
      <c r="I17" s="33"/>
      <c r="J17" s="31"/>
      <c r="K17" s="33"/>
      <c r="L17" s="30"/>
      <c r="M17" s="135"/>
      <c r="N17" s="220"/>
      <c r="O17" s="141">
        <f>O16/N16</f>
        <v>20</v>
      </c>
      <c r="P17" s="140">
        <f>P16/O16</f>
        <v>0.16232340342679127</v>
      </c>
      <c r="Q17" s="141">
        <f>Q16/P16</f>
        <v>3.0802705552283633</v>
      </c>
      <c r="R17" s="141">
        <f>R16/Q16</f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.75">
      <c r="B18" s="4"/>
      <c r="C18" s="130"/>
      <c r="D18" s="5"/>
      <c r="E18" s="29"/>
      <c r="F18" s="8"/>
      <c r="G18" s="130"/>
      <c r="H18" s="33"/>
      <c r="I18" s="33"/>
      <c r="J18" s="31"/>
      <c r="K18" s="33"/>
      <c r="L18" s="30"/>
      <c r="M18" s="135"/>
      <c r="N18" s="220"/>
      <c r="O18" s="86"/>
      <c r="P18" s="86"/>
      <c r="Q18" s="86"/>
      <c r="R18" s="86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4"/>
      <c r="C19" s="130"/>
      <c r="D19" s="5"/>
      <c r="E19" s="29"/>
      <c r="F19" s="8"/>
      <c r="G19" s="130"/>
      <c r="H19" s="33"/>
      <c r="I19" s="33"/>
      <c r="J19" s="31"/>
      <c r="K19" s="33"/>
      <c r="L19" s="30"/>
      <c r="M19" s="135"/>
      <c r="N19" s="220"/>
      <c r="O19" s="86"/>
      <c r="P19" s="86"/>
      <c r="Q19" s="86"/>
      <c r="R19" s="86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.75">
      <c r="B20" s="3" t="s">
        <v>256</v>
      </c>
      <c r="C20" s="130" t="s">
        <v>419</v>
      </c>
      <c r="D20" s="5"/>
      <c r="E20" s="29"/>
      <c r="F20" s="8">
        <v>792</v>
      </c>
      <c r="G20" s="130">
        <v>792</v>
      </c>
      <c r="H20" s="33">
        <v>20</v>
      </c>
      <c r="I20" s="33">
        <v>7.6</v>
      </c>
      <c r="J20" s="31">
        <v>0.19</v>
      </c>
      <c r="K20" s="33">
        <v>50</v>
      </c>
      <c r="L20" s="30">
        <v>0</v>
      </c>
      <c r="M20" s="135"/>
      <c r="N20" s="165">
        <f>G20</f>
        <v>792</v>
      </c>
      <c r="O20" s="221">
        <f>N20*H20</f>
        <v>15840</v>
      </c>
      <c r="P20" s="221">
        <f>N20*J20</f>
        <v>150.48</v>
      </c>
      <c r="Q20" s="221">
        <f>N20*K20</f>
        <v>39600</v>
      </c>
      <c r="R20" s="86">
        <f>N20*L20</f>
        <v>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.75">
      <c r="B21" s="3"/>
      <c r="C21" s="130" t="s">
        <v>420</v>
      </c>
      <c r="D21" s="5"/>
      <c r="E21" s="29"/>
      <c r="F21" s="8">
        <v>7925</v>
      </c>
      <c r="G21" s="130"/>
      <c r="H21" s="33"/>
      <c r="I21" s="33"/>
      <c r="J21" s="31"/>
      <c r="K21" s="33"/>
      <c r="L21" s="30"/>
      <c r="M21" s="135" t="s">
        <v>421</v>
      </c>
      <c r="N21" s="220"/>
      <c r="O21" s="141">
        <f>O20/N20</f>
        <v>20</v>
      </c>
      <c r="P21" s="140">
        <f>P20/O20</f>
        <v>0.0095</v>
      </c>
      <c r="Q21" s="141">
        <f>Q20/P20</f>
        <v>263.15789473684214</v>
      </c>
      <c r="R21" s="141">
        <f>R20/Q20</f>
        <v>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.75">
      <c r="B22" s="3"/>
      <c r="C22" s="130"/>
      <c r="D22" s="5"/>
      <c r="E22" s="29"/>
      <c r="F22" s="8"/>
      <c r="G22" s="130"/>
      <c r="H22" s="33"/>
      <c r="I22" s="33"/>
      <c r="J22" s="31"/>
      <c r="K22" s="33"/>
      <c r="L22" s="30"/>
      <c r="M22" s="135"/>
      <c r="N22" s="220"/>
      <c r="O22" s="86"/>
      <c r="P22" s="86"/>
      <c r="Q22" s="86"/>
      <c r="R22" s="86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.75">
      <c r="B23" s="3"/>
      <c r="C23" s="130"/>
      <c r="D23" s="5"/>
      <c r="E23" s="29"/>
      <c r="F23" s="8"/>
      <c r="G23" s="130"/>
      <c r="H23" s="33"/>
      <c r="I23" s="33"/>
      <c r="J23" s="31"/>
      <c r="K23" s="33"/>
      <c r="L23" s="30"/>
      <c r="M23" s="135"/>
      <c r="N23" s="220"/>
      <c r="O23" s="86"/>
      <c r="P23" s="86"/>
      <c r="Q23" s="86"/>
      <c r="R23" s="86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.75">
      <c r="B24" s="3"/>
      <c r="C24" s="130"/>
      <c r="D24" s="5"/>
      <c r="E24" s="29"/>
      <c r="F24" s="8"/>
      <c r="G24" s="130"/>
      <c r="H24" s="33"/>
      <c r="I24" s="33"/>
      <c r="J24" s="31"/>
      <c r="K24" s="33"/>
      <c r="L24" s="30"/>
      <c r="M24" s="135"/>
      <c r="N24" s="220"/>
      <c r="O24" s="86"/>
      <c r="P24" s="86"/>
      <c r="Q24" s="86"/>
      <c r="R24" s="86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.75">
      <c r="B25" s="3" t="s">
        <v>259</v>
      </c>
      <c r="C25" s="130" t="s">
        <v>259</v>
      </c>
      <c r="D25" s="5"/>
      <c r="E25" s="29">
        <v>726</v>
      </c>
      <c r="F25" s="8"/>
      <c r="G25" s="130">
        <v>726</v>
      </c>
      <c r="H25" s="33">
        <v>25</v>
      </c>
      <c r="I25" s="33">
        <v>7.6</v>
      </c>
      <c r="J25" s="31">
        <v>0.19</v>
      </c>
      <c r="K25" s="33">
        <v>10</v>
      </c>
      <c r="L25" s="30">
        <v>0</v>
      </c>
      <c r="M25" s="135"/>
      <c r="N25" s="165">
        <f>G25</f>
        <v>726</v>
      </c>
      <c r="O25" s="221">
        <f>N25*H25</f>
        <v>18150</v>
      </c>
      <c r="P25" s="221">
        <f>N25*J25</f>
        <v>137.94</v>
      </c>
      <c r="Q25" s="221">
        <f>N25*K25</f>
        <v>7260</v>
      </c>
      <c r="R25" s="221">
        <f>N25*L25</f>
        <v>0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31" ht="12.75">
      <c r="B26" s="3"/>
      <c r="C26" s="130"/>
      <c r="D26" s="5"/>
      <c r="E26" s="29"/>
      <c r="F26" s="8"/>
      <c r="G26" s="130"/>
      <c r="H26" s="33"/>
      <c r="I26" s="33"/>
      <c r="J26" s="31"/>
      <c r="K26" s="33"/>
      <c r="L26" s="30"/>
      <c r="M26" s="135"/>
      <c r="N26" s="220"/>
      <c r="O26" s="141">
        <f>O25/N25</f>
        <v>25</v>
      </c>
      <c r="P26" s="140">
        <f>P25/O25</f>
        <v>0.0076</v>
      </c>
      <c r="Q26" s="141">
        <f>Q25/P25</f>
        <v>52.631578947368425</v>
      </c>
      <c r="R26" s="141">
        <f>R25/Q25</f>
        <v>0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2:31" ht="12.75">
      <c r="B27" s="3"/>
      <c r="C27" s="130"/>
      <c r="D27" s="5"/>
      <c r="E27" s="29"/>
      <c r="F27" s="8"/>
      <c r="G27" s="130"/>
      <c r="H27" s="33"/>
      <c r="I27" s="33"/>
      <c r="J27" s="31"/>
      <c r="K27" s="33"/>
      <c r="L27" s="30"/>
      <c r="M27" s="135"/>
      <c r="N27" s="220"/>
      <c r="O27" s="86"/>
      <c r="P27" s="86"/>
      <c r="Q27" s="86"/>
      <c r="R27" s="86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2:31" ht="12.75">
      <c r="B28" s="3"/>
      <c r="C28" s="130"/>
      <c r="D28" s="5"/>
      <c r="E28" s="29"/>
      <c r="F28" s="8"/>
      <c r="G28" s="130"/>
      <c r="H28" s="33"/>
      <c r="I28" s="33"/>
      <c r="J28" s="31"/>
      <c r="K28" s="33"/>
      <c r="L28" s="30"/>
      <c r="M28" s="135"/>
      <c r="N28" s="220"/>
      <c r="O28" s="86"/>
      <c r="P28" s="86"/>
      <c r="Q28" s="86"/>
      <c r="R28" s="86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2:31" ht="12.75">
      <c r="B29" s="3"/>
      <c r="C29" s="130"/>
      <c r="D29" s="5"/>
      <c r="E29" s="29"/>
      <c r="F29" s="8"/>
      <c r="G29" s="130"/>
      <c r="H29" s="33"/>
      <c r="I29" s="33"/>
      <c r="J29" s="31"/>
      <c r="K29" s="33"/>
      <c r="L29" s="30"/>
      <c r="M29" s="135"/>
      <c r="N29" s="220"/>
      <c r="O29" s="86"/>
      <c r="P29" s="86"/>
      <c r="Q29" s="86"/>
      <c r="R29" s="86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2:31" ht="12.75">
      <c r="B30" s="3" t="s">
        <v>422</v>
      </c>
      <c r="C30" s="130"/>
      <c r="D30" s="5"/>
      <c r="E30" s="29">
        <v>2070</v>
      </c>
      <c r="F30" s="8"/>
      <c r="G30" s="130">
        <v>2070</v>
      </c>
      <c r="H30" s="121">
        <v>18</v>
      </c>
      <c r="I30" s="121">
        <v>7.6</v>
      </c>
      <c r="J30" s="122">
        <v>0.19</v>
      </c>
      <c r="K30" s="222">
        <v>50</v>
      </c>
      <c r="L30" s="223">
        <v>0</v>
      </c>
      <c r="M30" s="135" t="s">
        <v>423</v>
      </c>
      <c r="N30" s="220">
        <f>G30</f>
        <v>2070</v>
      </c>
      <c r="O30" s="86">
        <f>N30*H30</f>
        <v>37260</v>
      </c>
      <c r="P30" s="86">
        <f>N30*J30</f>
        <v>393.3</v>
      </c>
      <c r="Q30" s="86">
        <f>N30*K30</f>
        <v>103500</v>
      </c>
      <c r="R30" s="86">
        <f>N30*L30</f>
        <v>0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2:31" ht="12.75">
      <c r="B31" s="3"/>
      <c r="C31" s="130"/>
      <c r="D31" s="5"/>
      <c r="E31" s="29"/>
      <c r="F31" s="8">
        <v>2300</v>
      </c>
      <c r="G31" s="130">
        <v>2300</v>
      </c>
      <c r="H31" s="121">
        <v>18</v>
      </c>
      <c r="I31" s="121">
        <v>7.6</v>
      </c>
      <c r="J31" s="122">
        <v>0.19</v>
      </c>
      <c r="K31" s="33">
        <v>50</v>
      </c>
      <c r="L31" s="223">
        <v>0</v>
      </c>
      <c r="M31" s="135" t="s">
        <v>424</v>
      </c>
      <c r="N31" s="220">
        <f>G31</f>
        <v>2300</v>
      </c>
      <c r="O31" s="86">
        <f>N31*H31</f>
        <v>41400</v>
      </c>
      <c r="P31" s="86">
        <f>N31*J31</f>
        <v>437</v>
      </c>
      <c r="Q31" s="86">
        <f>N31*K31</f>
        <v>115000</v>
      </c>
      <c r="R31" s="86">
        <f>N31*L31</f>
        <v>0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2:31" ht="12.75">
      <c r="B32" s="3"/>
      <c r="C32" s="130"/>
      <c r="D32" s="5"/>
      <c r="E32" s="29"/>
      <c r="F32" s="8"/>
      <c r="G32" s="130"/>
      <c r="H32" s="33"/>
      <c r="I32" s="33"/>
      <c r="J32" s="31"/>
      <c r="K32" s="33"/>
      <c r="L32" s="30"/>
      <c r="M32" s="135"/>
      <c r="N32" s="220"/>
      <c r="O32" s="86"/>
      <c r="P32" s="86"/>
      <c r="Q32" s="86"/>
      <c r="R32" s="86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2:31" ht="12.75">
      <c r="B33" s="3"/>
      <c r="C33" s="130"/>
      <c r="D33" s="5"/>
      <c r="E33" s="29"/>
      <c r="F33" s="8"/>
      <c r="G33" s="130"/>
      <c r="H33" s="33"/>
      <c r="I33" s="33"/>
      <c r="J33" s="31"/>
      <c r="K33" s="33"/>
      <c r="L33" s="30"/>
      <c r="M33" s="135"/>
      <c r="N33" s="165">
        <f>SUM(N30:N31)</f>
        <v>4370</v>
      </c>
      <c r="O33" s="224">
        <f>SUM(O30:O31)</f>
        <v>78660</v>
      </c>
      <c r="P33" s="224">
        <f>SUM(P30:P31)</f>
        <v>830.3</v>
      </c>
      <c r="Q33" s="224">
        <f>SUM(Q30:Q31)</f>
        <v>218500</v>
      </c>
      <c r="R33" s="224">
        <f>SUM(R30:R31)</f>
        <v>0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2:31" ht="12.75">
      <c r="B34" s="3"/>
      <c r="C34" s="130"/>
      <c r="D34" s="5"/>
      <c r="E34" s="29"/>
      <c r="F34" s="8"/>
      <c r="G34" s="130"/>
      <c r="H34" s="33"/>
      <c r="I34" s="33"/>
      <c r="J34" s="31"/>
      <c r="K34" s="33"/>
      <c r="L34" s="30"/>
      <c r="M34" s="135"/>
      <c r="N34" s="220"/>
      <c r="O34" s="141">
        <f>O33/N33</f>
        <v>18</v>
      </c>
      <c r="P34" s="140">
        <f>P33/O33</f>
        <v>0.010555555555555554</v>
      </c>
      <c r="Q34" s="141">
        <f>Q33/P33</f>
        <v>263.15789473684214</v>
      </c>
      <c r="R34" s="141">
        <f>R33/Q33</f>
        <v>0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2:31" ht="12.75">
      <c r="B35" s="3"/>
      <c r="C35" s="130"/>
      <c r="D35" s="5"/>
      <c r="E35" s="29"/>
      <c r="F35" s="8"/>
      <c r="G35" s="130"/>
      <c r="H35" s="33"/>
      <c r="I35" s="33"/>
      <c r="J35" s="31"/>
      <c r="K35" s="33"/>
      <c r="L35" s="30"/>
      <c r="M35" s="135"/>
      <c r="N35" s="220"/>
      <c r="O35" s="86"/>
      <c r="P35" s="86"/>
      <c r="Q35" s="86"/>
      <c r="R35" s="86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2:31" ht="13.5" thickBot="1">
      <c r="B36" s="13"/>
      <c r="C36" s="13"/>
      <c r="D36" s="13"/>
      <c r="E36" s="13"/>
      <c r="F36" s="13"/>
      <c r="G36" s="13"/>
      <c r="H36" s="142"/>
      <c r="I36" s="142"/>
      <c r="J36" s="142"/>
      <c r="K36" s="142"/>
      <c r="L36" s="142"/>
      <c r="M36" s="143"/>
      <c r="N36" s="220"/>
      <c r="O36" s="86"/>
      <c r="P36" s="86"/>
      <c r="Q36" s="86"/>
      <c r="R36" s="86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2:31" ht="12.75">
      <c r="B37" s="4"/>
      <c r="C37" s="4"/>
      <c r="D37" s="4"/>
      <c r="E37" s="4"/>
      <c r="F37" s="4"/>
      <c r="G37" s="4"/>
      <c r="H37" s="33"/>
      <c r="I37" s="33"/>
      <c r="J37" s="31"/>
      <c r="K37" s="33"/>
      <c r="L37" s="31"/>
      <c r="M37" s="135"/>
      <c r="N37" s="86"/>
      <c r="O37" s="86"/>
      <c r="P37" s="86"/>
      <c r="Q37" s="86"/>
      <c r="R37" s="86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2:31" ht="12.75">
      <c r="B38" s="3" t="s">
        <v>263</v>
      </c>
      <c r="C38" s="4"/>
      <c r="D38" s="173">
        <f>SUM(D5:D30)</f>
        <v>0</v>
      </c>
      <c r="E38" s="173">
        <f>SUM(E5:E30)</f>
        <v>20310</v>
      </c>
      <c r="F38" s="173">
        <f>SUM(F5:F30)</f>
        <v>8717</v>
      </c>
      <c r="G38" s="173">
        <f>SUM(G5:G30)</f>
        <v>21102</v>
      </c>
      <c r="H38" s="144"/>
      <c r="I38" s="144"/>
      <c r="J38" s="144"/>
      <c r="K38" s="144"/>
      <c r="L38" s="144"/>
      <c r="M38" s="135"/>
      <c r="N38" s="86"/>
      <c r="O38" s="86"/>
      <c r="P38" s="86"/>
      <c r="Q38" s="86"/>
      <c r="R38" s="86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2:31" ht="12.75">
      <c r="B39" s="4"/>
      <c r="C39" s="4"/>
      <c r="D39" s="4"/>
      <c r="E39" s="4"/>
      <c r="F39" s="4"/>
      <c r="G39" s="4"/>
      <c r="H39" s="33"/>
      <c r="I39" s="33"/>
      <c r="J39" s="31"/>
      <c r="K39" s="33"/>
      <c r="L39" s="31"/>
      <c r="M39" s="135"/>
      <c r="N39" s="86"/>
      <c r="O39" s="86"/>
      <c r="P39" s="86"/>
      <c r="Q39" s="86"/>
      <c r="R39" s="86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2:18" ht="12.75">
      <c r="B40" s="3" t="s">
        <v>57</v>
      </c>
      <c r="C40" s="4"/>
      <c r="D40" s="173">
        <f>SUM(D38:F38)</f>
        <v>29027</v>
      </c>
      <c r="E40" s="4"/>
      <c r="F40" s="4"/>
      <c r="G40" s="4"/>
      <c r="H40" s="33"/>
      <c r="I40" s="33"/>
      <c r="J40" s="31"/>
      <c r="K40" s="33"/>
      <c r="L40" s="31"/>
      <c r="M40" s="135"/>
      <c r="N40" s="86"/>
      <c r="O40" s="86"/>
      <c r="P40" s="86"/>
      <c r="Q40" s="86"/>
      <c r="R40" s="86"/>
    </row>
    <row r="41" spans="8:18" ht="12.75">
      <c r="H41" s="33"/>
      <c r="I41" s="33"/>
      <c r="J41" s="31"/>
      <c r="K41" s="33"/>
      <c r="L41" s="31"/>
      <c r="M41" s="135"/>
      <c r="N41" s="86"/>
      <c r="O41" s="86"/>
      <c r="P41" s="86"/>
      <c r="Q41" s="86"/>
      <c r="R41" s="86"/>
    </row>
    <row r="42" spans="8:18" ht="12.75">
      <c r="H42" s="33"/>
      <c r="I42" s="33"/>
      <c r="J42" s="31"/>
      <c r="K42" s="33"/>
      <c r="L42" s="31"/>
      <c r="M42" s="135"/>
      <c r="O42" s="4"/>
      <c r="P42" s="4"/>
      <c r="Q42" s="4"/>
      <c r="R42" s="4"/>
    </row>
    <row r="43" spans="4:18" ht="12.75">
      <c r="D43" s="88"/>
      <c r="H43" s="33"/>
      <c r="I43" s="33"/>
      <c r="J43" s="31"/>
      <c r="K43" s="33"/>
      <c r="L43" s="31"/>
      <c r="M43" s="135"/>
      <c r="O43" s="175"/>
      <c r="P43" s="175"/>
      <c r="Q43" s="175"/>
      <c r="R43" s="175" t="s">
        <v>129</v>
      </c>
    </row>
    <row r="44" spans="8:18" ht="12.75">
      <c r="H44" s="33"/>
      <c r="I44" s="33"/>
      <c r="J44" s="31"/>
      <c r="K44" s="33"/>
      <c r="L44" s="31"/>
      <c r="M44" s="135"/>
      <c r="O44" s="4"/>
      <c r="P44" s="4"/>
      <c r="Q44" s="4"/>
      <c r="R44" s="4"/>
    </row>
    <row r="45" spans="8:13" ht="12.75">
      <c r="H45" s="33"/>
      <c r="I45" s="33"/>
      <c r="J45" s="31"/>
      <c r="K45" s="33"/>
      <c r="L45" s="31"/>
      <c r="M45" s="145"/>
    </row>
    <row r="46" spans="8:13" ht="12.75">
      <c r="H46" s="33"/>
      <c r="I46" s="33"/>
      <c r="J46" s="31"/>
      <c r="K46" s="33"/>
      <c r="L46" s="31"/>
      <c r="M46" s="145"/>
    </row>
    <row r="47" spans="8:13" ht="12.75">
      <c r="H47" s="33"/>
      <c r="I47" s="33"/>
      <c r="J47" s="31"/>
      <c r="K47" s="33"/>
      <c r="L47" s="31"/>
      <c r="M47" s="135"/>
    </row>
    <row r="48" spans="8:13" ht="12.75">
      <c r="H48" s="33"/>
      <c r="I48" s="33"/>
      <c r="J48" s="31"/>
      <c r="K48" s="33"/>
      <c r="L48" s="31"/>
      <c r="M48" s="135"/>
    </row>
    <row r="49" spans="8:13" ht="12.75">
      <c r="H49" s="33"/>
      <c r="I49" s="33"/>
      <c r="J49" s="31"/>
      <c r="K49" s="33"/>
      <c r="L49" s="31"/>
      <c r="M49" s="135"/>
    </row>
    <row r="50" spans="8:13" ht="12.75">
      <c r="H50" s="33"/>
      <c r="I50" s="33"/>
      <c r="J50" s="31"/>
      <c r="K50" s="33"/>
      <c r="L50" s="31"/>
      <c r="M50" s="135"/>
    </row>
    <row r="51" spans="8:13" ht="12.75">
      <c r="H51" s="144"/>
      <c r="I51" s="33"/>
      <c r="J51" s="144"/>
      <c r="K51" s="144"/>
      <c r="L51" s="144"/>
      <c r="M51" s="135"/>
    </row>
    <row r="52" spans="8:13" ht="12.75">
      <c r="H52" s="33"/>
      <c r="I52" s="33"/>
      <c r="J52" s="31"/>
      <c r="K52" s="33"/>
      <c r="L52" s="31"/>
      <c r="M52" s="135"/>
    </row>
    <row r="53" spans="8:13" ht="12.75">
      <c r="H53" s="33"/>
      <c r="I53" s="33"/>
      <c r="J53" s="31"/>
      <c r="K53" s="33"/>
      <c r="L53" s="31"/>
      <c r="M53" s="135"/>
    </row>
    <row r="54" spans="8:13" ht="12.75">
      <c r="H54" s="33"/>
      <c r="I54" s="33"/>
      <c r="J54" s="31"/>
      <c r="K54" s="33"/>
      <c r="L54" s="31"/>
      <c r="M54" s="135"/>
    </row>
    <row r="55" spans="8:13" ht="12.75">
      <c r="H55" s="33"/>
      <c r="I55" s="33"/>
      <c r="J55" s="31"/>
      <c r="K55" s="33"/>
      <c r="L55" s="31"/>
      <c r="M55" s="135"/>
    </row>
    <row r="56" spans="8:13" ht="12.75">
      <c r="H56" s="33"/>
      <c r="I56" s="33"/>
      <c r="J56" s="31"/>
      <c r="K56" s="33"/>
      <c r="L56" s="31"/>
      <c r="M56" s="135"/>
    </row>
    <row r="57" spans="8:13" ht="12.75">
      <c r="H57" s="33"/>
      <c r="I57" s="33"/>
      <c r="J57" s="31"/>
      <c r="K57" s="33"/>
      <c r="L57" s="31"/>
      <c r="M57" s="135"/>
    </row>
    <row r="58" spans="8:13" ht="12.75">
      <c r="H58" s="33"/>
      <c r="I58" s="33"/>
      <c r="J58" s="31"/>
      <c r="K58" s="33"/>
      <c r="L58" s="31"/>
      <c r="M58" s="135"/>
    </row>
    <row r="59" spans="8:13" ht="12.75">
      <c r="H59" s="33"/>
      <c r="I59" s="33"/>
      <c r="J59" s="31"/>
      <c r="K59" s="33"/>
      <c r="L59" s="31"/>
      <c r="M59" s="135"/>
    </row>
    <row r="60" spans="8:13" ht="12.75">
      <c r="H60" s="33"/>
      <c r="I60" s="33"/>
      <c r="J60" s="31"/>
      <c r="K60" s="33"/>
      <c r="L60" s="31"/>
      <c r="M60" s="135"/>
    </row>
    <row r="61" spans="8:13" ht="12.75">
      <c r="H61" s="33"/>
      <c r="I61" s="33"/>
      <c r="J61" s="31"/>
      <c r="K61" s="33"/>
      <c r="L61" s="31"/>
      <c r="M61" s="135"/>
    </row>
    <row r="62" spans="8:13" ht="12.75">
      <c r="H62" s="33"/>
      <c r="I62" s="33"/>
      <c r="J62" s="31"/>
      <c r="K62" s="33"/>
      <c r="L62" s="31"/>
      <c r="M62" s="135"/>
    </row>
    <row r="63" spans="8:13" ht="12.75">
      <c r="H63" s="33"/>
      <c r="I63" s="33"/>
      <c r="J63" s="31"/>
      <c r="K63" s="33"/>
      <c r="L63" s="31"/>
      <c r="M63" s="135"/>
    </row>
    <row r="64" spans="8:13" ht="12.75">
      <c r="H64" s="33"/>
      <c r="I64" s="33"/>
      <c r="J64" s="31"/>
      <c r="K64" s="33"/>
      <c r="L64" s="31"/>
      <c r="M64" s="135"/>
    </row>
    <row r="65" spans="8:13" ht="12.75">
      <c r="H65" s="33"/>
      <c r="I65" s="33"/>
      <c r="J65" s="31"/>
      <c r="K65" s="33"/>
      <c r="L65" s="31"/>
      <c r="M65" s="135"/>
    </row>
    <row r="66" spans="8:13" ht="12.75">
      <c r="H66" s="33"/>
      <c r="I66" s="33"/>
      <c r="J66" s="31"/>
      <c r="K66" s="33"/>
      <c r="L66" s="31"/>
      <c r="M66" s="135"/>
    </row>
    <row r="67" spans="8:13" ht="12.75">
      <c r="H67" s="33"/>
      <c r="I67" s="33"/>
      <c r="J67" s="31"/>
      <c r="K67" s="33"/>
      <c r="L67" s="31"/>
      <c r="M67" s="135"/>
    </row>
    <row r="68" spans="8:13" ht="12.75">
      <c r="H68" s="33"/>
      <c r="I68" s="33"/>
      <c r="J68" s="31"/>
      <c r="K68" s="33"/>
      <c r="L68" s="31"/>
      <c r="M68" s="135"/>
    </row>
    <row r="69" spans="8:13" ht="12.75">
      <c r="H69" s="33"/>
      <c r="I69" s="33"/>
      <c r="J69" s="31"/>
      <c r="K69" s="33"/>
      <c r="L69" s="31"/>
      <c r="M69" s="135"/>
    </row>
    <row r="70" spans="8:13" ht="12.75">
      <c r="H70" s="33"/>
      <c r="I70" s="33"/>
      <c r="J70" s="31"/>
      <c r="K70" s="33"/>
      <c r="L70" s="31"/>
      <c r="M70" s="135"/>
    </row>
    <row r="71" spans="8:13" ht="12.75">
      <c r="H71" s="33"/>
      <c r="I71" s="33"/>
      <c r="J71" s="31"/>
      <c r="K71" s="33"/>
      <c r="L71" s="31"/>
      <c r="M71" s="135"/>
    </row>
    <row r="72" spans="8:13" ht="12.75">
      <c r="H72" s="33"/>
      <c r="I72" s="33"/>
      <c r="J72" s="31"/>
      <c r="K72" s="33"/>
      <c r="L72" s="31"/>
      <c r="M72" s="135"/>
    </row>
    <row r="73" spans="8:13" ht="12.75">
      <c r="H73" s="33"/>
      <c r="I73" s="33"/>
      <c r="J73" s="31"/>
      <c r="K73" s="33"/>
      <c r="L73" s="31"/>
      <c r="M73" s="135"/>
    </row>
    <row r="74" spans="8:13" ht="12.75">
      <c r="H74" s="33"/>
      <c r="I74" s="33"/>
      <c r="J74" s="31"/>
      <c r="K74" s="33"/>
      <c r="L74" s="31"/>
      <c r="M74" s="135"/>
    </row>
    <row r="75" spans="8:13" ht="12.75">
      <c r="H75" s="33"/>
      <c r="I75" s="33"/>
      <c r="J75" s="31"/>
      <c r="K75" s="33"/>
      <c r="L75" s="31"/>
      <c r="M75" s="135"/>
    </row>
    <row r="76" spans="8:13" ht="12.75">
      <c r="H76" s="33"/>
      <c r="I76" s="33"/>
      <c r="J76" s="31"/>
      <c r="K76" s="33"/>
      <c r="L76" s="31"/>
      <c r="M76" s="135"/>
    </row>
    <row r="77" spans="8:13" ht="12.75">
      <c r="H77" s="33"/>
      <c r="I77" s="33"/>
      <c r="J77" s="31"/>
      <c r="K77" s="33"/>
      <c r="L77" s="31"/>
      <c r="M77" s="135"/>
    </row>
    <row r="78" spans="8:13" ht="12.75">
      <c r="H78" s="33"/>
      <c r="I78" s="33"/>
      <c r="J78" s="31"/>
      <c r="K78" s="33"/>
      <c r="L78" s="31"/>
      <c r="M78" s="135"/>
    </row>
    <row r="79" spans="8:13" ht="12.75">
      <c r="H79" s="33"/>
      <c r="I79" s="33"/>
      <c r="J79" s="31"/>
      <c r="K79" s="33"/>
      <c r="L79" s="31"/>
      <c r="M79" s="135"/>
    </row>
    <row r="80" spans="8:13" ht="12.75">
      <c r="H80" s="33"/>
      <c r="I80" s="33"/>
      <c r="J80" s="31"/>
      <c r="K80" s="33"/>
      <c r="L80" s="31"/>
      <c r="M80" s="89"/>
    </row>
    <row r="81" spans="8:13" ht="12.75">
      <c r="H81" s="33"/>
      <c r="I81" s="33"/>
      <c r="J81" s="31"/>
      <c r="K81" s="33"/>
      <c r="L81" s="31"/>
      <c r="M81" s="135"/>
    </row>
    <row r="82" spans="8:13" ht="12.75">
      <c r="H82" s="33"/>
      <c r="I82" s="33"/>
      <c r="J82" s="31"/>
      <c r="K82" s="33"/>
      <c r="L82" s="31"/>
      <c r="M82" s="135"/>
    </row>
    <row r="83" spans="8:13" ht="12.75">
      <c r="H83" s="33"/>
      <c r="I83" s="33"/>
      <c r="J83" s="31"/>
      <c r="K83" s="33"/>
      <c r="L83" s="31"/>
      <c r="M83" s="135"/>
    </row>
    <row r="84" spans="8:13" ht="12.75">
      <c r="H84" s="33"/>
      <c r="I84" s="33"/>
      <c r="J84" s="31"/>
      <c r="K84" s="33"/>
      <c r="L84" s="31"/>
      <c r="M84" s="135"/>
    </row>
    <row r="85" spans="8:13" ht="12.75">
      <c r="H85" s="33"/>
      <c r="I85" s="33"/>
      <c r="J85" s="31"/>
      <c r="K85" s="33"/>
      <c r="L85" s="31"/>
      <c r="M85" s="135"/>
    </row>
    <row r="86" spans="8:13" ht="12.75">
      <c r="H86" s="33"/>
      <c r="I86" s="33"/>
      <c r="J86" s="31"/>
      <c r="K86" s="33"/>
      <c r="L86" s="31"/>
      <c r="M86" s="135"/>
    </row>
    <row r="87" spans="8:13" ht="12.75">
      <c r="H87" s="29"/>
      <c r="I87" s="29"/>
      <c r="J87" s="4"/>
      <c r="K87" s="29"/>
      <c r="L87" s="4"/>
      <c r="M87" s="135"/>
    </row>
    <row r="88" spans="8:13" ht="12.75">
      <c r="H88" s="29"/>
      <c r="I88" s="29"/>
      <c r="J88" s="4"/>
      <c r="K88" s="29"/>
      <c r="L88" s="4"/>
      <c r="M88" s="135"/>
    </row>
    <row r="89" spans="8:13" ht="12.75">
      <c r="H89" s="29"/>
      <c r="I89" s="29"/>
      <c r="J89" s="4"/>
      <c r="K89" s="29"/>
      <c r="L89" s="4"/>
      <c r="M89" s="135"/>
    </row>
    <row r="90" spans="8:13" ht="12.75">
      <c r="H90" s="29"/>
      <c r="I90" s="29"/>
      <c r="J90" s="4"/>
      <c r="K90" s="29"/>
      <c r="L90" s="4"/>
      <c r="M90" s="131"/>
    </row>
    <row r="91" spans="8:13" ht="12.75">
      <c r="H91" s="29"/>
      <c r="I91" s="29"/>
      <c r="J91" s="4"/>
      <c r="K91" s="29"/>
      <c r="L91" s="4"/>
      <c r="M91" s="131"/>
    </row>
    <row r="92" spans="8:13" ht="12.75">
      <c r="H92" s="29"/>
      <c r="I92" s="29"/>
      <c r="J92" s="4"/>
      <c r="K92" s="29"/>
      <c r="L92" s="4"/>
      <c r="M92" s="131"/>
    </row>
    <row r="93" spans="8:13" ht="12.75">
      <c r="H93" s="29"/>
      <c r="I93" s="29"/>
      <c r="J93" s="29"/>
      <c r="K93" s="29"/>
      <c r="L93" s="29"/>
      <c r="M93" s="131"/>
    </row>
    <row r="95" spans="8:12" ht="12.75">
      <c r="H95" s="133"/>
      <c r="I95" s="134"/>
      <c r="J95" s="134"/>
      <c r="K95" s="133"/>
      <c r="L95" s="133"/>
    </row>
  </sheetData>
  <mergeCells count="1">
    <mergeCell ref="O1:R1"/>
  </mergeCells>
  <printOptions/>
  <pageMargins left="0.75" right="0.75" top="1" bottom="1" header="0.5" footer="0.5"/>
  <pageSetup fitToHeight="1" fitToWidth="1" horizontalDpi="600" verticalDpi="600" orientation="landscape" paperSize="9" scale="4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AF198"/>
  <sheetViews>
    <sheetView zoomScale="70" zoomScaleNormal="70" workbookViewId="0" topLeftCell="A1">
      <pane xSplit="7" ySplit="4" topLeftCell="R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7.57421875" style="0" customWidth="1"/>
    <col min="3" max="3" width="27.00390625" style="0" customWidth="1"/>
    <col min="4" max="4" width="19.28125" style="0" customWidth="1"/>
    <col min="5" max="5" width="10.28125" style="0" bestFit="1" customWidth="1"/>
    <col min="6" max="6" width="7.7109375" style="0" bestFit="1" customWidth="1"/>
    <col min="7" max="7" width="17.421875" style="0" bestFit="1" customWidth="1"/>
    <col min="8" max="8" width="8.57421875" style="0" customWidth="1"/>
    <col min="9" max="9" width="8.7109375" style="0" customWidth="1"/>
    <col min="10" max="10" width="8.57421875" style="0" customWidth="1"/>
    <col min="12" max="12" width="7.140625" style="0" customWidth="1"/>
    <col min="13" max="13" width="6.8515625" style="0" customWidth="1"/>
    <col min="14" max="14" width="8.7109375" style="0" customWidth="1"/>
    <col min="15" max="15" width="8.00390625" style="0" customWidth="1"/>
    <col min="16" max="16" width="8.28125" style="0" customWidth="1"/>
    <col min="17" max="17" width="32.57421875" style="0" customWidth="1"/>
    <col min="18" max="19" width="8.7109375" style="89" bestFit="1" customWidth="1"/>
    <col min="20" max="20" width="14.28125" style="4" bestFit="1" customWidth="1"/>
    <col min="21" max="21" width="9.57421875" style="0" bestFit="1" customWidth="1"/>
    <col min="22" max="22" width="10.57421875" style="0" bestFit="1" customWidth="1"/>
    <col min="23" max="23" width="11.57421875" style="0" bestFit="1" customWidth="1"/>
    <col min="24" max="24" width="9.57421875" style="0" bestFit="1" customWidth="1"/>
    <col min="25" max="25" width="7.7109375" style="0" customWidth="1"/>
    <col min="26" max="27" width="8.7109375" style="0" bestFit="1" customWidth="1"/>
    <col min="28" max="28" width="14.28125" style="0" bestFit="1" customWidth="1"/>
    <col min="29" max="29" width="9.57421875" style="0" bestFit="1" customWidth="1"/>
    <col min="30" max="30" width="7.421875" style="0" bestFit="1" customWidth="1"/>
    <col min="31" max="31" width="11.57421875" style="0" bestFit="1" customWidth="1"/>
    <col min="32" max="32" width="9.57421875" style="0" bestFit="1" customWidth="1"/>
  </cols>
  <sheetData>
    <row r="1" spans="18:32" ht="12.75">
      <c r="R1" s="225"/>
      <c r="S1" s="225"/>
      <c r="T1" s="225"/>
      <c r="U1" s="225"/>
      <c r="V1" s="225"/>
      <c r="W1" s="225"/>
      <c r="X1" s="225"/>
      <c r="Y1" s="226"/>
      <c r="Z1" s="227"/>
      <c r="AA1" s="227"/>
      <c r="AB1" s="227"/>
      <c r="AC1" s="227"/>
      <c r="AD1" s="227"/>
      <c r="AE1" s="227"/>
      <c r="AF1" s="227"/>
    </row>
    <row r="2" spans="18:29" ht="13.5" thickBot="1">
      <c r="R2" s="228" t="s">
        <v>264</v>
      </c>
      <c r="T2" s="21" t="s">
        <v>414</v>
      </c>
      <c r="U2" s="146" t="s">
        <v>265</v>
      </c>
      <c r="Z2" s="21" t="s">
        <v>264</v>
      </c>
      <c r="AB2" s="21" t="s">
        <v>414</v>
      </c>
      <c r="AC2" s="21" t="s">
        <v>266</v>
      </c>
    </row>
    <row r="3" spans="2:32" ht="12.75">
      <c r="B3" s="218" t="s">
        <v>107</v>
      </c>
      <c r="C3" s="218"/>
      <c r="D3" s="22" t="s">
        <v>1</v>
      </c>
      <c r="E3" s="22" t="s">
        <v>267</v>
      </c>
      <c r="F3" s="218" t="s">
        <v>268</v>
      </c>
      <c r="G3" s="218"/>
      <c r="H3" s="22" t="s">
        <v>248</v>
      </c>
      <c r="I3" s="22" t="s">
        <v>249</v>
      </c>
      <c r="J3" s="22" t="s">
        <v>425</v>
      </c>
      <c r="K3" s="22" t="s">
        <v>49</v>
      </c>
      <c r="L3" s="22" t="s">
        <v>102</v>
      </c>
      <c r="M3" s="22" t="s">
        <v>8</v>
      </c>
      <c r="N3" s="23" t="s">
        <v>110</v>
      </c>
      <c r="O3" s="23" t="s">
        <v>10</v>
      </c>
      <c r="P3" s="23" t="s">
        <v>11</v>
      </c>
      <c r="Q3" s="27" t="s">
        <v>12</v>
      </c>
      <c r="R3" s="23" t="s">
        <v>249</v>
      </c>
      <c r="S3" s="23" t="s">
        <v>425</v>
      </c>
      <c r="T3" s="23" t="s">
        <v>269</v>
      </c>
      <c r="U3" s="23" t="s">
        <v>102</v>
      </c>
      <c r="V3" s="23" t="s">
        <v>110</v>
      </c>
      <c r="W3" s="23" t="s">
        <v>10</v>
      </c>
      <c r="X3" s="23" t="s">
        <v>11</v>
      </c>
      <c r="Y3" s="29"/>
      <c r="Z3" s="22" t="s">
        <v>249</v>
      </c>
      <c r="AA3" s="229" t="s">
        <v>425</v>
      </c>
      <c r="AB3" s="23" t="s">
        <v>269</v>
      </c>
      <c r="AC3" s="23" t="s">
        <v>102</v>
      </c>
      <c r="AD3" s="23" t="s">
        <v>110</v>
      </c>
      <c r="AE3" s="23" t="s">
        <v>10</v>
      </c>
      <c r="AF3" s="23" t="s">
        <v>11</v>
      </c>
    </row>
    <row r="4" spans="2:32" ht="13.5" thickBot="1">
      <c r="B4" s="2" t="s">
        <v>270</v>
      </c>
      <c r="C4" s="2" t="s">
        <v>14</v>
      </c>
      <c r="D4" s="2"/>
      <c r="E4" s="2"/>
      <c r="F4" s="2" t="s">
        <v>270</v>
      </c>
      <c r="G4" s="2" t="s">
        <v>14</v>
      </c>
      <c r="H4" s="2"/>
      <c r="I4" s="2" t="s">
        <v>15</v>
      </c>
      <c r="J4" s="2" t="s">
        <v>15</v>
      </c>
      <c r="K4" s="2" t="s">
        <v>15</v>
      </c>
      <c r="L4" s="2" t="s">
        <v>16</v>
      </c>
      <c r="M4" s="2"/>
      <c r="N4" s="13" t="s">
        <v>17</v>
      </c>
      <c r="O4" s="13" t="s">
        <v>104</v>
      </c>
      <c r="P4" s="13" t="s">
        <v>104</v>
      </c>
      <c r="Q4" s="24"/>
      <c r="R4" s="13" t="s">
        <v>15</v>
      </c>
      <c r="S4" s="13" t="s">
        <v>15</v>
      </c>
      <c r="T4" s="13"/>
      <c r="U4" s="13"/>
      <c r="V4" s="13"/>
      <c r="W4" s="13" t="s">
        <v>250</v>
      </c>
      <c r="X4" s="13" t="s">
        <v>250</v>
      </c>
      <c r="Y4" s="29"/>
      <c r="Z4" s="13" t="s">
        <v>15</v>
      </c>
      <c r="AA4" s="142" t="s">
        <v>15</v>
      </c>
      <c r="AB4" s="13"/>
      <c r="AC4" s="13"/>
      <c r="AD4" s="13"/>
      <c r="AE4" s="13" t="s">
        <v>250</v>
      </c>
      <c r="AF4" s="13" t="s">
        <v>250</v>
      </c>
    </row>
    <row r="5" spans="2:26" ht="12.75">
      <c r="B5" s="4"/>
      <c r="C5" s="4"/>
      <c r="D5" s="4"/>
      <c r="E5" s="4"/>
      <c r="F5" s="26"/>
      <c r="G5" s="25"/>
      <c r="H5" s="29"/>
      <c r="K5" s="137"/>
      <c r="L5" s="27"/>
      <c r="M5" s="27"/>
      <c r="N5" s="4"/>
      <c r="O5" s="23"/>
      <c r="P5" s="4"/>
      <c r="Q5" s="28"/>
      <c r="R5" s="28"/>
      <c r="S5" s="27"/>
      <c r="T5" s="23"/>
      <c r="U5" s="29"/>
      <c r="V5" s="29"/>
      <c r="W5" s="29"/>
      <c r="X5" s="29"/>
      <c r="Y5" s="29"/>
      <c r="Z5" s="26"/>
    </row>
    <row r="6" spans="2:32" ht="12.75">
      <c r="B6" s="230" t="s">
        <v>271</v>
      </c>
      <c r="C6" s="230" t="s">
        <v>426</v>
      </c>
      <c r="D6" s="149" t="s">
        <v>427</v>
      </c>
      <c r="E6" s="149" t="s">
        <v>378</v>
      </c>
      <c r="F6" s="5">
        <v>1</v>
      </c>
      <c r="G6" s="150" t="s">
        <v>141</v>
      </c>
      <c r="H6" s="33"/>
      <c r="I6" s="31"/>
      <c r="J6" s="31">
        <v>299</v>
      </c>
      <c r="K6" s="69">
        <f>I6+J6</f>
        <v>299</v>
      </c>
      <c r="L6" s="33">
        <v>68</v>
      </c>
      <c r="M6" s="58">
        <v>9.75</v>
      </c>
      <c r="N6" s="59">
        <v>0.45</v>
      </c>
      <c r="O6" s="151">
        <v>7050</v>
      </c>
      <c r="P6" s="31">
        <v>250</v>
      </c>
      <c r="Q6" s="153" t="s">
        <v>428</v>
      </c>
      <c r="R6" s="231"/>
      <c r="S6" s="64">
        <f>J6</f>
        <v>299</v>
      </c>
      <c r="T6" s="86">
        <f>K6</f>
        <v>299</v>
      </c>
      <c r="U6" s="86">
        <f>T6*L6</f>
        <v>20332</v>
      </c>
      <c r="V6" s="86">
        <f>T6*N6</f>
        <v>134.55</v>
      </c>
      <c r="W6" s="86">
        <f>T6*O6</f>
        <v>2107950</v>
      </c>
      <c r="X6" s="86">
        <f>T6*P6</f>
        <v>74750</v>
      </c>
      <c r="Y6" s="86"/>
      <c r="Z6" s="220"/>
      <c r="AA6" s="4"/>
      <c r="AB6" s="4"/>
      <c r="AC6" s="46"/>
      <c r="AD6" s="46"/>
      <c r="AE6" s="46"/>
      <c r="AF6" s="46"/>
    </row>
    <row r="7" spans="2:32" ht="12.75">
      <c r="B7" s="3"/>
      <c r="C7" s="3"/>
      <c r="D7" s="149" t="s">
        <v>429</v>
      </c>
      <c r="E7" s="149"/>
      <c r="F7" s="5">
        <v>2</v>
      </c>
      <c r="G7" s="150" t="s">
        <v>430</v>
      </c>
      <c r="H7" s="33"/>
      <c r="I7" s="31">
        <v>395</v>
      </c>
      <c r="J7" s="31"/>
      <c r="K7" s="69">
        <f>I7+J7</f>
        <v>395</v>
      </c>
      <c r="L7" s="33">
        <v>35</v>
      </c>
      <c r="M7" s="58">
        <v>8.3</v>
      </c>
      <c r="N7" s="59">
        <v>0.23</v>
      </c>
      <c r="O7" s="151">
        <v>1420</v>
      </c>
      <c r="P7" s="31">
        <v>80</v>
      </c>
      <c r="Q7" s="153" t="s">
        <v>431</v>
      </c>
      <c r="R7" s="231">
        <f>I7</f>
        <v>395</v>
      </c>
      <c r="S7" s="64"/>
      <c r="T7" s="86">
        <f>K7</f>
        <v>395</v>
      </c>
      <c r="U7" s="86">
        <f>T7*L7</f>
        <v>13825</v>
      </c>
      <c r="V7" s="86">
        <f>T7*N7</f>
        <v>90.85000000000001</v>
      </c>
      <c r="W7" s="86">
        <f>T7*O7</f>
        <v>560900</v>
      </c>
      <c r="X7" s="86">
        <f>T7*P7</f>
        <v>31600</v>
      </c>
      <c r="Y7" s="86"/>
      <c r="Z7" s="220"/>
      <c r="AA7" s="4"/>
      <c r="AB7" s="4"/>
      <c r="AC7" s="46"/>
      <c r="AD7" s="46"/>
      <c r="AE7" s="46"/>
      <c r="AF7" s="46"/>
    </row>
    <row r="8" spans="2:32" ht="12.75">
      <c r="B8" s="3"/>
      <c r="C8" s="3"/>
      <c r="D8" s="149" t="s">
        <v>432</v>
      </c>
      <c r="E8" s="149"/>
      <c r="F8" s="5">
        <v>3</v>
      </c>
      <c r="G8" s="30" t="s">
        <v>418</v>
      </c>
      <c r="H8" s="33"/>
      <c r="I8" s="31"/>
      <c r="J8" s="31">
        <v>299</v>
      </c>
      <c r="K8" s="69">
        <f>I8+J8</f>
        <v>299</v>
      </c>
      <c r="L8" s="33">
        <v>32</v>
      </c>
      <c r="M8" s="58">
        <v>7.99</v>
      </c>
      <c r="N8" s="59">
        <v>0.19</v>
      </c>
      <c r="O8" s="33">
        <v>110</v>
      </c>
      <c r="P8" s="31">
        <v>25</v>
      </c>
      <c r="Q8" s="153"/>
      <c r="R8" s="231"/>
      <c r="S8" s="64"/>
      <c r="T8" s="86"/>
      <c r="U8" s="86"/>
      <c r="V8" s="86"/>
      <c r="W8" s="86"/>
      <c r="X8" s="86"/>
      <c r="Y8" s="86"/>
      <c r="Z8" s="220"/>
      <c r="AA8" s="4">
        <f>J8</f>
        <v>299</v>
      </c>
      <c r="AB8" s="4">
        <f>K8</f>
        <v>299</v>
      </c>
      <c r="AC8" s="46">
        <f>AB8*L8</f>
        <v>9568</v>
      </c>
      <c r="AD8" s="46">
        <f>AB8*N8</f>
        <v>56.81</v>
      </c>
      <c r="AE8" s="46">
        <f>AB8*O8</f>
        <v>32890</v>
      </c>
      <c r="AF8" s="46">
        <f>AB8*P8</f>
        <v>7475</v>
      </c>
    </row>
    <row r="9" spans="2:32" ht="12.75">
      <c r="B9" s="3"/>
      <c r="C9" s="21"/>
      <c r="D9" s="149" t="s">
        <v>433</v>
      </c>
      <c r="E9" s="149"/>
      <c r="F9" s="5">
        <v>4</v>
      </c>
      <c r="G9" s="30" t="s">
        <v>324</v>
      </c>
      <c r="H9" s="33"/>
      <c r="I9" s="31">
        <v>149</v>
      </c>
      <c r="J9" s="31"/>
      <c r="K9" s="69">
        <f>I9+J9</f>
        <v>149</v>
      </c>
      <c r="L9" s="33">
        <v>18</v>
      </c>
      <c r="M9" s="58">
        <v>7.8</v>
      </c>
      <c r="N9" s="59">
        <v>0.21</v>
      </c>
      <c r="O9" s="33">
        <v>50</v>
      </c>
      <c r="P9" s="31">
        <v>5</v>
      </c>
      <c r="Q9" s="153"/>
      <c r="R9" s="231"/>
      <c r="S9" s="64"/>
      <c r="T9" s="86"/>
      <c r="U9" s="86"/>
      <c r="V9" s="86"/>
      <c r="W9" s="86"/>
      <c r="X9" s="86"/>
      <c r="Y9" s="86"/>
      <c r="Z9" s="220">
        <f>I9</f>
        <v>149</v>
      </c>
      <c r="AA9" s="4"/>
      <c r="AB9" s="4">
        <f>K9</f>
        <v>149</v>
      </c>
      <c r="AC9" s="46">
        <f>AB9*L9</f>
        <v>2682</v>
      </c>
      <c r="AD9" s="46">
        <f>AB9*N9</f>
        <v>31.29</v>
      </c>
      <c r="AE9" s="46">
        <f>AB9*O9</f>
        <v>7450</v>
      </c>
      <c r="AF9" s="46">
        <f>AB9*P9</f>
        <v>745</v>
      </c>
    </row>
    <row r="10" spans="2:32" ht="12.75">
      <c r="B10" s="3"/>
      <c r="C10" s="154" t="s">
        <v>279</v>
      </c>
      <c r="D10" s="155">
        <f>SUM(I6:J9)</f>
        <v>1142</v>
      </c>
      <c r="E10" s="149"/>
      <c r="F10" s="5"/>
      <c r="G10" s="30"/>
      <c r="H10" s="33"/>
      <c r="I10" s="31"/>
      <c r="J10" s="31"/>
      <c r="K10" s="69"/>
      <c r="L10" s="33"/>
      <c r="M10" s="58"/>
      <c r="N10" s="59"/>
      <c r="O10" s="33"/>
      <c r="P10" s="31"/>
      <c r="Q10" s="153"/>
      <c r="R10" s="231"/>
      <c r="S10" s="64"/>
      <c r="T10" s="86"/>
      <c r="U10" s="86"/>
      <c r="V10" s="86"/>
      <c r="W10" s="86"/>
      <c r="X10" s="86"/>
      <c r="Y10" s="86"/>
      <c r="Z10" s="220"/>
      <c r="AA10" s="4"/>
      <c r="AB10" s="4"/>
      <c r="AC10" s="46"/>
      <c r="AD10" s="46"/>
      <c r="AE10" s="46"/>
      <c r="AF10" s="46"/>
    </row>
    <row r="11" spans="2:32" ht="12.75">
      <c r="B11" s="3"/>
      <c r="C11" s="3"/>
      <c r="D11" s="149"/>
      <c r="E11" s="149"/>
      <c r="F11" s="5"/>
      <c r="G11" s="30"/>
      <c r="H11" s="33"/>
      <c r="I11" s="31"/>
      <c r="J11" s="31"/>
      <c r="K11" s="69"/>
      <c r="L11" s="33"/>
      <c r="M11" s="58"/>
      <c r="N11" s="59"/>
      <c r="O11" s="33"/>
      <c r="P11" s="31"/>
      <c r="Q11" s="153"/>
      <c r="R11" s="231"/>
      <c r="S11" s="64"/>
      <c r="T11" s="86"/>
      <c r="U11" s="86"/>
      <c r="V11" s="86"/>
      <c r="W11" s="86"/>
      <c r="X11" s="86"/>
      <c r="Y11" s="86"/>
      <c r="Z11" s="220"/>
      <c r="AA11" s="4"/>
      <c r="AB11" s="4"/>
      <c r="AC11" s="46"/>
      <c r="AD11" s="46"/>
      <c r="AE11" s="46"/>
      <c r="AF11" s="46"/>
    </row>
    <row r="12" spans="2:32" ht="12.75">
      <c r="B12" s="3" t="s">
        <v>288</v>
      </c>
      <c r="C12" s="3" t="s">
        <v>434</v>
      </c>
      <c r="D12" s="149" t="s">
        <v>427</v>
      </c>
      <c r="E12" s="149" t="s">
        <v>378</v>
      </c>
      <c r="F12" s="5">
        <v>1</v>
      </c>
      <c r="G12" s="150" t="s">
        <v>141</v>
      </c>
      <c r="H12" s="33"/>
      <c r="I12" s="31"/>
      <c r="J12" s="31">
        <v>93</v>
      </c>
      <c r="K12" s="69">
        <f>I12+J12</f>
        <v>93</v>
      </c>
      <c r="L12" s="33">
        <v>52</v>
      </c>
      <c r="M12" s="58">
        <v>8.2</v>
      </c>
      <c r="N12" s="59">
        <v>1.12</v>
      </c>
      <c r="O12" s="151">
        <v>1010</v>
      </c>
      <c r="P12" s="31">
        <v>110</v>
      </c>
      <c r="Q12" s="153"/>
      <c r="R12" s="231"/>
      <c r="S12" s="64">
        <f>J12</f>
        <v>93</v>
      </c>
      <c r="T12" s="86">
        <f>K12</f>
        <v>93</v>
      </c>
      <c r="U12" s="86">
        <f>T12*L12</f>
        <v>4836</v>
      </c>
      <c r="V12" s="86">
        <f>T12*N12</f>
        <v>104.16000000000001</v>
      </c>
      <c r="W12" s="86">
        <f>T12*O12</f>
        <v>93930</v>
      </c>
      <c r="X12" s="86">
        <f>T12*P12</f>
        <v>10230</v>
      </c>
      <c r="Y12" s="86"/>
      <c r="Z12" s="220"/>
      <c r="AA12" s="4"/>
      <c r="AB12" s="4"/>
      <c r="AC12" s="46"/>
      <c r="AD12" s="46"/>
      <c r="AE12" s="46"/>
      <c r="AF12" s="46"/>
    </row>
    <row r="13" spans="2:32" ht="12.75">
      <c r="B13" s="3"/>
      <c r="C13" s="3"/>
      <c r="D13" s="149" t="s">
        <v>429</v>
      </c>
      <c r="E13" s="149"/>
      <c r="F13" s="5">
        <v>2</v>
      </c>
      <c r="G13" s="30" t="s">
        <v>435</v>
      </c>
      <c r="H13" s="33"/>
      <c r="I13" s="31">
        <v>123</v>
      </c>
      <c r="J13" s="31"/>
      <c r="K13" s="69">
        <f>I13+J13</f>
        <v>123</v>
      </c>
      <c r="L13" s="33">
        <v>25</v>
      </c>
      <c r="M13" s="58">
        <v>7.9</v>
      </c>
      <c r="N13" s="59">
        <v>0.52</v>
      </c>
      <c r="O13" s="33">
        <v>200</v>
      </c>
      <c r="P13" s="31">
        <v>20</v>
      </c>
      <c r="Q13" s="153"/>
      <c r="R13" s="231"/>
      <c r="S13" s="64"/>
      <c r="T13" s="86"/>
      <c r="U13" s="86"/>
      <c r="V13" s="86"/>
      <c r="W13" s="86"/>
      <c r="X13" s="86"/>
      <c r="Y13" s="86"/>
      <c r="Z13" s="220">
        <f>I13</f>
        <v>123</v>
      </c>
      <c r="AA13" s="4"/>
      <c r="AB13" s="4">
        <f>K13</f>
        <v>123</v>
      </c>
      <c r="AC13" s="46">
        <f>AB13*L13</f>
        <v>3075</v>
      </c>
      <c r="AD13" s="46">
        <f>AB13*N13</f>
        <v>63.96</v>
      </c>
      <c r="AE13" s="46">
        <f>AB13*O13</f>
        <v>24600</v>
      </c>
      <c r="AF13" s="46">
        <f>AB13*P13</f>
        <v>2460</v>
      </c>
    </row>
    <row r="14" spans="2:32" ht="12.75">
      <c r="B14" s="232"/>
      <c r="C14" s="232"/>
      <c r="D14" s="149" t="s">
        <v>432</v>
      </c>
      <c r="E14" s="233"/>
      <c r="F14" s="42">
        <v>3</v>
      </c>
      <c r="G14" s="206" t="s">
        <v>418</v>
      </c>
      <c r="H14" s="43"/>
      <c r="I14" s="233"/>
      <c r="J14" s="233">
        <v>93</v>
      </c>
      <c r="K14" s="69">
        <f>I14+J14</f>
        <v>93</v>
      </c>
      <c r="L14" s="43">
        <v>31</v>
      </c>
      <c r="M14" s="234">
        <v>7.8</v>
      </c>
      <c r="N14" s="235">
        <v>0.21</v>
      </c>
      <c r="O14" s="43">
        <v>70</v>
      </c>
      <c r="P14" s="233">
        <v>5</v>
      </c>
      <c r="Q14" s="236"/>
      <c r="R14" s="231"/>
      <c r="S14" s="64"/>
      <c r="T14" s="86"/>
      <c r="U14" s="86"/>
      <c r="V14" s="86"/>
      <c r="W14" s="86"/>
      <c r="X14" s="86"/>
      <c r="Y14" s="86"/>
      <c r="Z14" s="220"/>
      <c r="AA14" s="4">
        <f>J14</f>
        <v>93</v>
      </c>
      <c r="AB14" s="4">
        <f>K14</f>
        <v>93</v>
      </c>
      <c r="AC14" s="46">
        <f>AB14*L14</f>
        <v>2883</v>
      </c>
      <c r="AD14" s="46">
        <f>AB14*N14</f>
        <v>19.529999999999998</v>
      </c>
      <c r="AE14" s="46">
        <f>AB14*O14</f>
        <v>6510</v>
      </c>
      <c r="AF14" s="46">
        <f>AB14*P14</f>
        <v>465</v>
      </c>
    </row>
    <row r="15" spans="2:32" ht="12.75">
      <c r="B15" s="232"/>
      <c r="C15" s="232"/>
      <c r="D15" s="149" t="s">
        <v>433</v>
      </c>
      <c r="E15" s="233"/>
      <c r="F15" s="42">
        <v>4</v>
      </c>
      <c r="G15" s="206" t="s">
        <v>324</v>
      </c>
      <c r="H15" s="43"/>
      <c r="I15" s="233">
        <v>48</v>
      </c>
      <c r="J15" s="233"/>
      <c r="K15" s="69">
        <f>I15+J15</f>
        <v>48</v>
      </c>
      <c r="L15" s="43">
        <v>19</v>
      </c>
      <c r="M15" s="234">
        <v>7.6</v>
      </c>
      <c r="N15" s="235">
        <v>0.18</v>
      </c>
      <c r="O15" s="43">
        <v>50</v>
      </c>
      <c r="P15" s="233">
        <v>5</v>
      </c>
      <c r="Q15" s="236"/>
      <c r="R15" s="231"/>
      <c r="S15" s="64"/>
      <c r="T15" s="86"/>
      <c r="U15" s="86"/>
      <c r="V15" s="86"/>
      <c r="W15" s="86"/>
      <c r="X15" s="86"/>
      <c r="Y15" s="86"/>
      <c r="Z15" s="220">
        <f>I15</f>
        <v>48</v>
      </c>
      <c r="AA15" s="4"/>
      <c r="AB15" s="4">
        <f>K15</f>
        <v>48</v>
      </c>
      <c r="AC15" s="46">
        <f>AB15*L15</f>
        <v>912</v>
      </c>
      <c r="AD15" s="46">
        <f>AB15*N15</f>
        <v>8.64</v>
      </c>
      <c r="AE15" s="46">
        <f>AB15*O15</f>
        <v>2400</v>
      </c>
      <c r="AF15" s="46">
        <f>AB15*P15</f>
        <v>240</v>
      </c>
    </row>
    <row r="16" spans="2:32" ht="12.75">
      <c r="B16" s="232"/>
      <c r="C16" s="154" t="s">
        <v>279</v>
      </c>
      <c r="D16" s="155">
        <f>SUM(I12:J15)</f>
        <v>357</v>
      </c>
      <c r="E16" s="233"/>
      <c r="F16" s="42"/>
      <c r="G16" s="206"/>
      <c r="H16" s="43"/>
      <c r="I16" s="233"/>
      <c r="J16" s="233"/>
      <c r="K16" s="69"/>
      <c r="L16" s="43"/>
      <c r="M16" s="234"/>
      <c r="N16" s="235"/>
      <c r="O16" s="43"/>
      <c r="P16" s="233"/>
      <c r="Q16" s="236"/>
      <c r="R16" s="231"/>
      <c r="S16" s="64"/>
      <c r="T16" s="86"/>
      <c r="U16" s="86"/>
      <c r="V16" s="86"/>
      <c r="W16" s="86"/>
      <c r="X16" s="86"/>
      <c r="Y16" s="86"/>
      <c r="Z16" s="220"/>
      <c r="AA16" s="4"/>
      <c r="AB16" s="4"/>
      <c r="AC16" s="46"/>
      <c r="AD16" s="46"/>
      <c r="AE16" s="46"/>
      <c r="AF16" s="46"/>
    </row>
    <row r="17" spans="2:32" ht="12.75">
      <c r="B17" s="232"/>
      <c r="C17" s="232"/>
      <c r="D17" s="233"/>
      <c r="E17" s="233"/>
      <c r="F17" s="42"/>
      <c r="G17" s="206"/>
      <c r="H17" s="43"/>
      <c r="I17" s="233"/>
      <c r="J17" s="233"/>
      <c r="K17" s="69"/>
      <c r="L17" s="43"/>
      <c r="M17" s="234"/>
      <c r="N17" s="235"/>
      <c r="O17" s="43"/>
      <c r="P17" s="233"/>
      <c r="Q17" s="236"/>
      <c r="R17" s="231"/>
      <c r="S17" s="64"/>
      <c r="T17" s="86"/>
      <c r="U17" s="86"/>
      <c r="V17" s="86"/>
      <c r="W17" s="86"/>
      <c r="X17" s="86"/>
      <c r="Y17" s="86"/>
      <c r="Z17" s="220"/>
      <c r="AA17" s="4"/>
      <c r="AB17" s="4"/>
      <c r="AC17" s="46"/>
      <c r="AD17" s="46"/>
      <c r="AE17" s="46"/>
      <c r="AF17" s="46"/>
    </row>
    <row r="18" spans="2:32" ht="12.75">
      <c r="B18" s="232" t="s">
        <v>436</v>
      </c>
      <c r="C18" s="232" t="s">
        <v>437</v>
      </c>
      <c r="D18" s="149" t="s">
        <v>427</v>
      </c>
      <c r="E18" s="233" t="s">
        <v>438</v>
      </c>
      <c r="F18" s="42">
        <v>1</v>
      </c>
      <c r="G18" s="150" t="s">
        <v>141</v>
      </c>
      <c r="H18" s="43"/>
      <c r="I18" s="233"/>
      <c r="J18" s="233">
        <v>333</v>
      </c>
      <c r="K18" s="69">
        <f>I18+J18</f>
        <v>333</v>
      </c>
      <c r="L18" s="43">
        <v>48</v>
      </c>
      <c r="M18" s="234">
        <v>9.54</v>
      </c>
      <c r="N18" s="235">
        <v>0.23</v>
      </c>
      <c r="O18" s="151">
        <v>1060</v>
      </c>
      <c r="P18" s="233">
        <v>70</v>
      </c>
      <c r="Q18" s="236" t="s">
        <v>439</v>
      </c>
      <c r="R18" s="231"/>
      <c r="S18" s="64">
        <f>J18</f>
        <v>333</v>
      </c>
      <c r="T18" s="86">
        <f>K18</f>
        <v>333</v>
      </c>
      <c r="U18" s="86">
        <f>T18*L18</f>
        <v>15984</v>
      </c>
      <c r="V18" s="86">
        <f>T18*N18</f>
        <v>76.59</v>
      </c>
      <c r="W18" s="86">
        <f>T18*O18</f>
        <v>352980</v>
      </c>
      <c r="X18" s="86">
        <f>T18*P18</f>
        <v>23310</v>
      </c>
      <c r="Y18" s="86"/>
      <c r="Z18" s="220"/>
      <c r="AA18" s="4"/>
      <c r="AB18" s="4"/>
      <c r="AC18" s="46"/>
      <c r="AD18" s="46"/>
      <c r="AE18" s="46"/>
      <c r="AF18" s="46"/>
    </row>
    <row r="19" spans="2:32" ht="12.75">
      <c r="B19" s="232"/>
      <c r="C19" s="232"/>
      <c r="D19" s="149" t="s">
        <v>429</v>
      </c>
      <c r="E19" s="233"/>
      <c r="F19" s="42">
        <v>2</v>
      </c>
      <c r="G19" s="206" t="s">
        <v>418</v>
      </c>
      <c r="H19" s="43"/>
      <c r="I19" s="233">
        <v>333</v>
      </c>
      <c r="J19" s="233"/>
      <c r="K19" s="69">
        <f>I19+J19</f>
        <v>333</v>
      </c>
      <c r="L19" s="43">
        <v>19</v>
      </c>
      <c r="M19" s="234">
        <v>8.8</v>
      </c>
      <c r="N19" s="235">
        <v>0.19</v>
      </c>
      <c r="O19" s="43">
        <v>160</v>
      </c>
      <c r="P19" s="233">
        <v>12</v>
      </c>
      <c r="Q19" s="236" t="s">
        <v>440</v>
      </c>
      <c r="R19" s="231"/>
      <c r="S19" s="64"/>
      <c r="T19" s="86"/>
      <c r="U19" s="86"/>
      <c r="V19" s="86"/>
      <c r="W19" s="86"/>
      <c r="X19" s="86"/>
      <c r="Y19" s="86"/>
      <c r="Z19" s="220">
        <f>I19</f>
        <v>333</v>
      </c>
      <c r="AA19" s="4"/>
      <c r="AB19" s="4">
        <f>K19</f>
        <v>333</v>
      </c>
      <c r="AC19" s="46">
        <f>AB19*L19</f>
        <v>6327</v>
      </c>
      <c r="AD19" s="46">
        <f>AB19*N19</f>
        <v>63.27</v>
      </c>
      <c r="AE19" s="46">
        <f>AB19*O19</f>
        <v>53280</v>
      </c>
      <c r="AF19" s="46">
        <f>AB19*P19</f>
        <v>3996</v>
      </c>
    </row>
    <row r="20" spans="2:32" ht="12.75">
      <c r="B20" s="232"/>
      <c r="C20" s="232"/>
      <c r="D20" s="149" t="s">
        <v>432</v>
      </c>
      <c r="E20" s="233"/>
      <c r="F20" s="42"/>
      <c r="G20" s="206"/>
      <c r="H20" s="43"/>
      <c r="I20" s="233"/>
      <c r="J20" s="233"/>
      <c r="K20" s="69"/>
      <c r="L20" s="233"/>
      <c r="M20" s="235"/>
      <c r="N20" s="235"/>
      <c r="O20" s="233"/>
      <c r="P20" s="233"/>
      <c r="Q20" s="236"/>
      <c r="R20" s="231"/>
      <c r="S20" s="64"/>
      <c r="T20" s="86"/>
      <c r="U20" s="86"/>
      <c r="V20" s="86"/>
      <c r="W20" s="86"/>
      <c r="X20" s="86"/>
      <c r="Y20" s="86"/>
      <c r="Z20" s="220"/>
      <c r="AA20" s="4"/>
      <c r="AB20" s="4"/>
      <c r="AC20" s="46"/>
      <c r="AD20" s="46"/>
      <c r="AE20" s="46"/>
      <c r="AF20" s="46"/>
    </row>
    <row r="21" spans="2:32" ht="12.75">
      <c r="B21" s="232"/>
      <c r="C21" s="232"/>
      <c r="D21" s="149" t="s">
        <v>433</v>
      </c>
      <c r="E21" s="233"/>
      <c r="F21" s="42"/>
      <c r="G21" s="206"/>
      <c r="H21" s="43"/>
      <c r="I21" s="233"/>
      <c r="J21" s="233"/>
      <c r="K21" s="69"/>
      <c r="L21" s="43"/>
      <c r="M21" s="234"/>
      <c r="N21" s="235"/>
      <c r="O21" s="43"/>
      <c r="P21" s="233"/>
      <c r="Q21" s="236"/>
      <c r="R21" s="231"/>
      <c r="S21" s="64"/>
      <c r="T21" s="86"/>
      <c r="U21" s="86"/>
      <c r="V21" s="86"/>
      <c r="W21" s="86"/>
      <c r="X21" s="86"/>
      <c r="Y21" s="86"/>
      <c r="Z21" s="220"/>
      <c r="AA21" s="4"/>
      <c r="AB21" s="4"/>
      <c r="AC21" s="46"/>
      <c r="AD21" s="46"/>
      <c r="AE21" s="46"/>
      <c r="AF21" s="46"/>
    </row>
    <row r="22" spans="2:32" ht="12.75">
      <c r="B22" s="232"/>
      <c r="C22" s="232"/>
      <c r="D22" s="233" t="s">
        <v>441</v>
      </c>
      <c r="E22" s="233"/>
      <c r="F22" s="42"/>
      <c r="G22" s="206"/>
      <c r="H22" s="43"/>
      <c r="I22" s="233"/>
      <c r="J22" s="233"/>
      <c r="K22" s="69"/>
      <c r="L22" s="43"/>
      <c r="M22" s="234"/>
      <c r="N22" s="235"/>
      <c r="O22" s="43"/>
      <c r="P22" s="233"/>
      <c r="Q22" s="236"/>
      <c r="R22" s="231"/>
      <c r="S22" s="64"/>
      <c r="T22" s="86"/>
      <c r="U22" s="86"/>
      <c r="V22" s="86"/>
      <c r="W22" s="86"/>
      <c r="X22" s="86"/>
      <c r="Y22" s="86"/>
      <c r="Z22" s="220"/>
      <c r="AA22" s="4"/>
      <c r="AB22" s="4"/>
      <c r="AC22" s="46"/>
      <c r="AD22" s="46"/>
      <c r="AE22" s="46"/>
      <c r="AF22" s="46"/>
    </row>
    <row r="23" spans="2:32" ht="12.75">
      <c r="B23" s="232"/>
      <c r="C23" s="154" t="s">
        <v>279</v>
      </c>
      <c r="D23" s="155">
        <f>SUM(I18:J19)</f>
        <v>666</v>
      </c>
      <c r="E23" s="233"/>
      <c r="F23" s="42"/>
      <c r="G23" s="206"/>
      <c r="H23" s="43"/>
      <c r="I23" s="233"/>
      <c r="J23" s="233"/>
      <c r="K23" s="69"/>
      <c r="L23" s="43"/>
      <c r="M23" s="234"/>
      <c r="N23" s="235"/>
      <c r="O23" s="43"/>
      <c r="P23" s="233"/>
      <c r="Q23" s="236"/>
      <c r="R23" s="231"/>
      <c r="S23" s="64"/>
      <c r="T23" s="86"/>
      <c r="U23" s="86"/>
      <c r="V23" s="86"/>
      <c r="W23" s="86"/>
      <c r="X23" s="86"/>
      <c r="Y23" s="86"/>
      <c r="Z23" s="220"/>
      <c r="AA23" s="4"/>
      <c r="AB23" s="4"/>
      <c r="AC23" s="46"/>
      <c r="AD23" s="46"/>
      <c r="AE23" s="46"/>
      <c r="AF23" s="46"/>
    </row>
    <row r="24" spans="2:32" ht="12.75">
      <c r="B24" s="232"/>
      <c r="C24" s="232"/>
      <c r="D24" s="233"/>
      <c r="E24" s="233"/>
      <c r="F24" s="42"/>
      <c r="G24" s="206"/>
      <c r="H24" s="43"/>
      <c r="I24" s="233"/>
      <c r="J24" s="233"/>
      <c r="K24" s="69"/>
      <c r="L24" s="43"/>
      <c r="M24" s="234"/>
      <c r="N24" s="235"/>
      <c r="O24" s="43"/>
      <c r="P24" s="233"/>
      <c r="Q24" s="236"/>
      <c r="R24" s="231"/>
      <c r="S24" s="64"/>
      <c r="T24" s="86"/>
      <c r="U24" s="86"/>
      <c r="V24" s="86"/>
      <c r="W24" s="86"/>
      <c r="X24" s="86"/>
      <c r="Y24" s="86"/>
      <c r="Z24" s="220"/>
      <c r="AA24" s="4"/>
      <c r="AB24" s="4"/>
      <c r="AC24" s="46"/>
      <c r="AD24" s="46"/>
      <c r="AE24" s="46"/>
      <c r="AF24" s="46"/>
    </row>
    <row r="25" spans="2:32" ht="12.75">
      <c r="B25" s="232" t="s">
        <v>302</v>
      </c>
      <c r="C25" s="232" t="s">
        <v>434</v>
      </c>
      <c r="D25" s="149" t="s">
        <v>427</v>
      </c>
      <c r="E25" s="233" t="s">
        <v>438</v>
      </c>
      <c r="F25" s="42">
        <v>1</v>
      </c>
      <c r="G25" s="150" t="s">
        <v>141</v>
      </c>
      <c r="H25" s="43"/>
      <c r="I25" s="233"/>
      <c r="J25" s="233">
        <v>1433</v>
      </c>
      <c r="K25" s="69">
        <f>I25+J25</f>
        <v>1433</v>
      </c>
      <c r="L25" s="43">
        <v>40</v>
      </c>
      <c r="M25" s="234">
        <v>7.9</v>
      </c>
      <c r="N25" s="235">
        <v>0.5</v>
      </c>
      <c r="O25" s="151">
        <v>810</v>
      </c>
      <c r="P25" s="233">
        <v>65</v>
      </c>
      <c r="Q25" s="237" t="s">
        <v>442</v>
      </c>
      <c r="R25" s="231"/>
      <c r="S25" s="64">
        <f>J25</f>
        <v>1433</v>
      </c>
      <c r="T25" s="86">
        <f>K25</f>
        <v>1433</v>
      </c>
      <c r="U25" s="86">
        <f>T25*L25</f>
        <v>57320</v>
      </c>
      <c r="V25" s="86">
        <f>T25*N25</f>
        <v>716.5</v>
      </c>
      <c r="W25" s="86">
        <f>T25*O25</f>
        <v>1160730</v>
      </c>
      <c r="X25" s="86">
        <f>T25*P25</f>
        <v>93145</v>
      </c>
      <c r="Y25" s="86"/>
      <c r="Z25" s="220"/>
      <c r="AA25" s="4"/>
      <c r="AB25" s="4"/>
      <c r="AC25" s="46"/>
      <c r="AD25" s="46"/>
      <c r="AE25" s="46"/>
      <c r="AF25" s="46"/>
    </row>
    <row r="26" spans="2:32" ht="12.75">
      <c r="B26" s="232"/>
      <c r="C26" s="232" t="s">
        <v>443</v>
      </c>
      <c r="D26" s="149" t="s">
        <v>429</v>
      </c>
      <c r="E26" s="233"/>
      <c r="F26" s="42">
        <v>2</v>
      </c>
      <c r="G26" s="150" t="s">
        <v>435</v>
      </c>
      <c r="H26" s="43"/>
      <c r="I26" s="233"/>
      <c r="J26" s="233">
        <v>957</v>
      </c>
      <c r="K26" s="69">
        <f>I26+J26</f>
        <v>957</v>
      </c>
      <c r="L26" s="43">
        <v>53</v>
      </c>
      <c r="M26" s="234">
        <v>8.5</v>
      </c>
      <c r="N26" s="235">
        <v>1.8</v>
      </c>
      <c r="O26" s="151">
        <v>1250</v>
      </c>
      <c r="P26" s="233">
        <v>115</v>
      </c>
      <c r="Q26" s="236" t="s">
        <v>444</v>
      </c>
      <c r="R26" s="231"/>
      <c r="S26" s="64">
        <f>J26</f>
        <v>957</v>
      </c>
      <c r="T26" s="86">
        <f>K26</f>
        <v>957</v>
      </c>
      <c r="U26" s="86">
        <f>T26*L26</f>
        <v>50721</v>
      </c>
      <c r="V26" s="86">
        <f>T26*N26</f>
        <v>1722.6000000000001</v>
      </c>
      <c r="W26" s="86">
        <f>T26*O26</f>
        <v>1196250</v>
      </c>
      <c r="X26" s="86">
        <f>T26*P26</f>
        <v>110055</v>
      </c>
      <c r="Y26" s="86"/>
      <c r="Z26" s="220"/>
      <c r="AA26" s="4"/>
      <c r="AB26" s="4"/>
      <c r="AC26" s="46"/>
      <c r="AD26" s="46"/>
      <c r="AE26" s="46"/>
      <c r="AF26" s="46"/>
    </row>
    <row r="27" spans="2:32" ht="12.75">
      <c r="B27" s="232"/>
      <c r="C27" s="232"/>
      <c r="D27" s="149" t="s">
        <v>432</v>
      </c>
      <c r="E27" s="233"/>
      <c r="F27" s="42">
        <v>3</v>
      </c>
      <c r="G27" s="206" t="s">
        <v>418</v>
      </c>
      <c r="H27" s="43"/>
      <c r="I27" s="233"/>
      <c r="J27" s="233">
        <v>1433</v>
      </c>
      <c r="K27" s="69">
        <f>I27+J27</f>
        <v>1433</v>
      </c>
      <c r="L27" s="43">
        <v>31</v>
      </c>
      <c r="M27" s="234">
        <v>7.9</v>
      </c>
      <c r="N27" s="235">
        <v>0.2</v>
      </c>
      <c r="O27" s="43">
        <v>150</v>
      </c>
      <c r="P27" s="233">
        <v>12</v>
      </c>
      <c r="Q27" s="238"/>
      <c r="R27" s="231"/>
      <c r="S27" s="64"/>
      <c r="T27" s="86"/>
      <c r="U27" s="86"/>
      <c r="V27" s="86"/>
      <c r="W27" s="86"/>
      <c r="X27" s="86"/>
      <c r="Y27" s="86"/>
      <c r="Z27" s="220"/>
      <c r="AA27" s="4">
        <f>J27</f>
        <v>1433</v>
      </c>
      <c r="AB27" s="4">
        <f>K27</f>
        <v>1433</v>
      </c>
      <c r="AC27" s="46">
        <f>AB27*L27</f>
        <v>44423</v>
      </c>
      <c r="AD27" s="46">
        <f>AB27*N27</f>
        <v>286.6</v>
      </c>
      <c r="AE27" s="46">
        <f>AB27*O27</f>
        <v>214950</v>
      </c>
      <c r="AF27" s="46">
        <f>AB27*P27</f>
        <v>17196</v>
      </c>
    </row>
    <row r="28" spans="2:32" ht="12.75">
      <c r="B28" s="232"/>
      <c r="C28" s="154"/>
      <c r="D28" s="149" t="s">
        <v>433</v>
      </c>
      <c r="E28" s="233"/>
      <c r="F28" s="42"/>
      <c r="G28" s="206"/>
      <c r="H28" s="43"/>
      <c r="I28" s="233"/>
      <c r="J28" s="233"/>
      <c r="K28" s="69"/>
      <c r="L28" s="43"/>
      <c r="M28" s="234"/>
      <c r="N28" s="235"/>
      <c r="O28" s="43"/>
      <c r="P28" s="233"/>
      <c r="Q28" s="238"/>
      <c r="R28" s="231"/>
      <c r="S28" s="64"/>
      <c r="T28" s="86"/>
      <c r="U28" s="86"/>
      <c r="V28" s="86"/>
      <c r="W28" s="86"/>
      <c r="X28" s="86"/>
      <c r="Y28" s="86"/>
      <c r="Z28" s="220"/>
      <c r="AA28" s="4"/>
      <c r="AB28" s="4"/>
      <c r="AC28" s="46"/>
      <c r="AD28" s="46"/>
      <c r="AE28" s="46"/>
      <c r="AF28" s="46"/>
    </row>
    <row r="29" spans="2:32" ht="12.75">
      <c r="B29" s="232"/>
      <c r="C29" s="232"/>
      <c r="D29" s="233" t="s">
        <v>441</v>
      </c>
      <c r="E29" s="233"/>
      <c r="F29" s="42"/>
      <c r="G29" s="206"/>
      <c r="H29" s="43"/>
      <c r="I29" s="233"/>
      <c r="J29" s="233"/>
      <c r="K29" s="69"/>
      <c r="L29" s="43"/>
      <c r="M29" s="234"/>
      <c r="N29" s="235"/>
      <c r="O29" s="43"/>
      <c r="P29" s="233"/>
      <c r="Q29" s="236"/>
      <c r="R29" s="231"/>
      <c r="S29" s="64"/>
      <c r="T29" s="86"/>
      <c r="U29" s="86"/>
      <c r="V29" s="86"/>
      <c r="W29" s="86"/>
      <c r="X29" s="86"/>
      <c r="Y29" s="86"/>
      <c r="Z29" s="220"/>
      <c r="AA29" s="4"/>
      <c r="AB29" s="4"/>
      <c r="AC29" s="46"/>
      <c r="AD29" s="46"/>
      <c r="AE29" s="46"/>
      <c r="AF29" s="46"/>
    </row>
    <row r="30" spans="2:32" ht="12.75">
      <c r="B30" s="232"/>
      <c r="C30" s="154" t="s">
        <v>279</v>
      </c>
      <c r="D30" s="155">
        <f>SUM(I27:J29)</f>
        <v>1433</v>
      </c>
      <c r="E30" s="233"/>
      <c r="F30" s="42"/>
      <c r="G30" s="206"/>
      <c r="H30" s="43"/>
      <c r="I30" s="233"/>
      <c r="J30" s="233"/>
      <c r="K30" s="69"/>
      <c r="L30" s="43"/>
      <c r="M30" s="234"/>
      <c r="N30" s="235"/>
      <c r="O30" s="43"/>
      <c r="P30" s="233"/>
      <c r="Q30" s="236"/>
      <c r="R30" s="231"/>
      <c r="S30" s="64"/>
      <c r="T30" s="86"/>
      <c r="U30" s="86"/>
      <c r="V30" s="86"/>
      <c r="W30" s="86"/>
      <c r="X30" s="86"/>
      <c r="Y30" s="86"/>
      <c r="Z30" s="220"/>
      <c r="AA30" s="4"/>
      <c r="AB30" s="4"/>
      <c r="AC30" s="46"/>
      <c r="AD30" s="46"/>
      <c r="AE30" s="46"/>
      <c r="AF30" s="46"/>
    </row>
    <row r="31" spans="2:32" ht="12.75">
      <c r="B31" s="232"/>
      <c r="C31" s="232"/>
      <c r="D31" s="233"/>
      <c r="E31" s="233"/>
      <c r="F31" s="42"/>
      <c r="G31" s="206"/>
      <c r="H31" s="43"/>
      <c r="I31" s="233"/>
      <c r="J31" s="233"/>
      <c r="K31" s="69"/>
      <c r="L31" s="43"/>
      <c r="M31" s="234"/>
      <c r="N31" s="235"/>
      <c r="O31" s="43"/>
      <c r="P31" s="233"/>
      <c r="Q31" s="236"/>
      <c r="R31" s="231"/>
      <c r="S31" s="64"/>
      <c r="T31" s="86"/>
      <c r="U31" s="86"/>
      <c r="V31" s="86"/>
      <c r="W31" s="86"/>
      <c r="X31" s="86"/>
      <c r="Y31" s="86"/>
      <c r="Z31" s="220"/>
      <c r="AA31" s="4"/>
      <c r="AB31" s="4"/>
      <c r="AC31" s="46"/>
      <c r="AD31" s="46"/>
      <c r="AE31" s="46"/>
      <c r="AF31" s="46"/>
    </row>
    <row r="32" spans="2:32" ht="12.75">
      <c r="B32" s="232" t="s">
        <v>445</v>
      </c>
      <c r="C32" s="232" t="s">
        <v>434</v>
      </c>
      <c r="D32" s="149" t="s">
        <v>427</v>
      </c>
      <c r="E32" s="233" t="s">
        <v>438</v>
      </c>
      <c r="F32" s="42">
        <v>1</v>
      </c>
      <c r="G32" s="150" t="s">
        <v>141</v>
      </c>
      <c r="H32" s="43"/>
      <c r="I32" s="233"/>
      <c r="J32" s="233">
        <v>298</v>
      </c>
      <c r="K32" s="69">
        <f>I32+J32</f>
        <v>298</v>
      </c>
      <c r="L32" s="43">
        <v>53</v>
      </c>
      <c r="M32" s="234">
        <v>8.5</v>
      </c>
      <c r="N32" s="235">
        <v>1.9</v>
      </c>
      <c r="O32" s="151">
        <v>1650</v>
      </c>
      <c r="P32" s="233">
        <v>80</v>
      </c>
      <c r="Q32" s="236"/>
      <c r="R32" s="231"/>
      <c r="S32" s="64">
        <f>J32</f>
        <v>298</v>
      </c>
      <c r="T32" s="86">
        <f>K32</f>
        <v>298</v>
      </c>
      <c r="U32" s="86">
        <f>T32*L32</f>
        <v>15794</v>
      </c>
      <c r="V32" s="86">
        <f>T32*N32</f>
        <v>566.1999999999999</v>
      </c>
      <c r="W32" s="86">
        <f>T32*O32</f>
        <v>491700</v>
      </c>
      <c r="X32" s="86">
        <f>T32*P32</f>
        <v>23840</v>
      </c>
      <c r="Y32" s="86"/>
      <c r="Z32" s="220"/>
      <c r="AA32" s="4"/>
      <c r="AB32" s="4"/>
      <c r="AC32" s="46"/>
      <c r="AD32" s="46"/>
      <c r="AE32" s="46"/>
      <c r="AF32" s="46"/>
    </row>
    <row r="33" spans="2:32" ht="12.75">
      <c r="B33" s="232"/>
      <c r="C33" s="232"/>
      <c r="D33" s="149" t="s">
        <v>429</v>
      </c>
      <c r="E33" s="233"/>
      <c r="F33" s="42">
        <v>2</v>
      </c>
      <c r="G33" s="206" t="s">
        <v>418</v>
      </c>
      <c r="H33" s="43"/>
      <c r="I33" s="233"/>
      <c r="J33" s="233">
        <v>298</v>
      </c>
      <c r="K33" s="69">
        <f>I33+J33</f>
        <v>298</v>
      </c>
      <c r="L33" s="43">
        <v>38</v>
      </c>
      <c r="M33" s="234">
        <v>7.6</v>
      </c>
      <c r="N33" s="235">
        <v>0.19</v>
      </c>
      <c r="O33" s="43">
        <v>400</v>
      </c>
      <c r="P33" s="233">
        <v>15</v>
      </c>
      <c r="Q33" s="236"/>
      <c r="R33" s="231"/>
      <c r="S33" s="64"/>
      <c r="T33" s="86"/>
      <c r="U33" s="86"/>
      <c r="V33" s="86"/>
      <c r="W33" s="86"/>
      <c r="X33" s="86"/>
      <c r="Y33" s="86"/>
      <c r="Z33" s="220"/>
      <c r="AA33" s="4">
        <f>J33</f>
        <v>298</v>
      </c>
      <c r="AB33" s="4">
        <f>K33</f>
        <v>298</v>
      </c>
      <c r="AC33" s="46">
        <f>AB33*L33</f>
        <v>11324</v>
      </c>
      <c r="AD33" s="46">
        <f>AB33*N33</f>
        <v>56.62</v>
      </c>
      <c r="AE33" s="46">
        <f>AB33*O33</f>
        <v>119200</v>
      </c>
      <c r="AF33" s="46">
        <f>AB33*P33</f>
        <v>4470</v>
      </c>
    </row>
    <row r="34" spans="2:32" ht="12.75">
      <c r="B34" s="232"/>
      <c r="C34" s="232"/>
      <c r="D34" s="149" t="s">
        <v>432</v>
      </c>
      <c r="E34" s="233"/>
      <c r="F34" s="42"/>
      <c r="G34" s="206"/>
      <c r="H34" s="43"/>
      <c r="I34" s="233"/>
      <c r="J34" s="233"/>
      <c r="K34" s="69"/>
      <c r="L34" s="43"/>
      <c r="M34" s="234"/>
      <c r="N34" s="235"/>
      <c r="O34" s="43"/>
      <c r="P34" s="233"/>
      <c r="Q34" s="236"/>
      <c r="R34" s="231"/>
      <c r="S34" s="64"/>
      <c r="T34" s="86"/>
      <c r="U34" s="86"/>
      <c r="V34" s="86"/>
      <c r="W34" s="86"/>
      <c r="X34" s="86"/>
      <c r="Y34" s="86"/>
      <c r="Z34" s="220"/>
      <c r="AA34" s="4"/>
      <c r="AB34" s="4"/>
      <c r="AC34" s="46"/>
      <c r="AD34" s="46"/>
      <c r="AE34" s="46"/>
      <c r="AF34" s="46"/>
    </row>
    <row r="35" spans="2:32" ht="12.75">
      <c r="B35" s="232"/>
      <c r="C35" s="232"/>
      <c r="D35" s="149" t="s">
        <v>433</v>
      </c>
      <c r="E35" s="233"/>
      <c r="F35" s="42"/>
      <c r="G35" s="206"/>
      <c r="H35" s="43"/>
      <c r="I35" s="233"/>
      <c r="J35" s="233"/>
      <c r="K35" s="69"/>
      <c r="L35" s="233"/>
      <c r="M35" s="235"/>
      <c r="N35" s="235"/>
      <c r="O35" s="233"/>
      <c r="P35" s="233"/>
      <c r="Q35" s="236"/>
      <c r="R35" s="231"/>
      <c r="S35" s="64"/>
      <c r="T35" s="86"/>
      <c r="U35" s="86"/>
      <c r="V35" s="86"/>
      <c r="W35" s="86"/>
      <c r="X35" s="86"/>
      <c r="Y35" s="86"/>
      <c r="Z35" s="220"/>
      <c r="AA35" s="4"/>
      <c r="AB35" s="4"/>
      <c r="AC35" s="46"/>
      <c r="AD35" s="46"/>
      <c r="AE35" s="46"/>
      <c r="AF35" s="46"/>
    </row>
    <row r="36" spans="2:32" ht="12.75">
      <c r="B36" s="232"/>
      <c r="C36" s="232"/>
      <c r="D36" s="233" t="s">
        <v>441</v>
      </c>
      <c r="E36" s="233"/>
      <c r="F36" s="42"/>
      <c r="G36" s="206"/>
      <c r="H36" s="43"/>
      <c r="I36" s="233"/>
      <c r="J36" s="233"/>
      <c r="K36" s="69"/>
      <c r="L36" s="43"/>
      <c r="M36" s="234"/>
      <c r="N36" s="235"/>
      <c r="O36" s="43"/>
      <c r="P36" s="233"/>
      <c r="Q36" s="236"/>
      <c r="R36" s="231"/>
      <c r="S36" s="64"/>
      <c r="T36" s="86"/>
      <c r="U36" s="86"/>
      <c r="V36" s="86"/>
      <c r="W36" s="86"/>
      <c r="X36" s="86"/>
      <c r="Y36" s="86"/>
      <c r="Z36" s="220"/>
      <c r="AA36" s="4"/>
      <c r="AB36" s="4"/>
      <c r="AC36" s="46"/>
      <c r="AD36" s="46"/>
      <c r="AE36" s="46"/>
      <c r="AF36" s="46"/>
    </row>
    <row r="37" spans="2:32" ht="12.75">
      <c r="B37" s="232"/>
      <c r="C37" s="154" t="s">
        <v>279</v>
      </c>
      <c r="D37" s="155">
        <f>SUM(I32:J33)</f>
        <v>596</v>
      </c>
      <c r="E37" s="233"/>
      <c r="F37" s="42"/>
      <c r="G37" s="206"/>
      <c r="H37" s="43"/>
      <c r="I37" s="233"/>
      <c r="J37" s="233"/>
      <c r="K37" s="69"/>
      <c r="L37" s="43"/>
      <c r="M37" s="234"/>
      <c r="N37" s="235"/>
      <c r="O37" s="43"/>
      <c r="P37" s="233"/>
      <c r="Q37" s="236"/>
      <c r="R37" s="231"/>
      <c r="S37" s="64"/>
      <c r="T37" s="86"/>
      <c r="U37" s="86"/>
      <c r="V37" s="86"/>
      <c r="W37" s="86"/>
      <c r="X37" s="86"/>
      <c r="Y37" s="86"/>
      <c r="Z37" s="220"/>
      <c r="AA37" s="4"/>
      <c r="AB37" s="4"/>
      <c r="AC37" s="46"/>
      <c r="AD37" s="46"/>
      <c r="AE37" s="46"/>
      <c r="AF37" s="46"/>
    </row>
    <row r="38" spans="2:32" ht="12.75">
      <c r="B38" s="232"/>
      <c r="C38" s="232"/>
      <c r="D38" s="233"/>
      <c r="E38" s="233"/>
      <c r="F38" s="42"/>
      <c r="G38" s="206"/>
      <c r="H38" s="43"/>
      <c r="I38" s="233"/>
      <c r="J38" s="233"/>
      <c r="K38" s="69"/>
      <c r="L38" s="43"/>
      <c r="M38" s="234"/>
      <c r="N38" s="235"/>
      <c r="O38" s="43"/>
      <c r="P38" s="233"/>
      <c r="Q38" s="236"/>
      <c r="R38" s="231"/>
      <c r="S38" s="64"/>
      <c r="T38" s="86"/>
      <c r="U38" s="86"/>
      <c r="V38" s="86"/>
      <c r="W38" s="86"/>
      <c r="X38" s="86"/>
      <c r="Y38" s="86"/>
      <c r="Z38" s="220"/>
      <c r="AA38" s="4"/>
      <c r="AB38" s="4"/>
      <c r="AC38" s="46"/>
      <c r="AD38" s="46"/>
      <c r="AE38" s="46"/>
      <c r="AF38" s="46"/>
    </row>
    <row r="39" spans="2:32" ht="12.75">
      <c r="B39" s="232" t="s">
        <v>446</v>
      </c>
      <c r="C39" s="232" t="s">
        <v>437</v>
      </c>
      <c r="D39" s="149" t="s">
        <v>427</v>
      </c>
      <c r="E39" s="233" t="s">
        <v>386</v>
      </c>
      <c r="F39" s="42">
        <v>1</v>
      </c>
      <c r="G39" s="150" t="s">
        <v>141</v>
      </c>
      <c r="H39" s="43"/>
      <c r="I39" s="233"/>
      <c r="J39" s="233">
        <v>215</v>
      </c>
      <c r="K39" s="69">
        <f>I39+J39</f>
        <v>215</v>
      </c>
      <c r="L39" s="43">
        <v>40</v>
      </c>
      <c r="M39" s="234">
        <v>7.6</v>
      </c>
      <c r="N39" s="235">
        <v>0.19</v>
      </c>
      <c r="O39" s="151">
        <v>2280</v>
      </c>
      <c r="P39" s="233">
        <v>80</v>
      </c>
      <c r="Q39" s="236" t="s">
        <v>439</v>
      </c>
      <c r="R39" s="231"/>
      <c r="S39" s="64">
        <f>J39</f>
        <v>215</v>
      </c>
      <c r="T39" s="86">
        <f>K39</f>
        <v>215</v>
      </c>
      <c r="U39" s="86">
        <f>T39*L39</f>
        <v>8600</v>
      </c>
      <c r="V39" s="86">
        <f>T39*N39</f>
        <v>40.85</v>
      </c>
      <c r="W39" s="86">
        <f>T39*O39</f>
        <v>490200</v>
      </c>
      <c r="X39" s="86">
        <f>T39*P39</f>
        <v>17200</v>
      </c>
      <c r="Y39" s="86"/>
      <c r="Z39" s="220"/>
      <c r="AA39" s="4"/>
      <c r="AB39" s="4"/>
      <c r="AC39" s="46"/>
      <c r="AD39" s="46"/>
      <c r="AE39" s="46"/>
      <c r="AF39" s="46"/>
    </row>
    <row r="40" spans="2:32" ht="12.75">
      <c r="B40" s="232"/>
      <c r="C40" s="232"/>
      <c r="D40" s="149" t="s">
        <v>429</v>
      </c>
      <c r="E40" s="233"/>
      <c r="F40" s="42">
        <v>2</v>
      </c>
      <c r="G40" s="150" t="s">
        <v>447</v>
      </c>
      <c r="H40" s="43"/>
      <c r="I40" s="233"/>
      <c r="J40" s="233">
        <v>39</v>
      </c>
      <c r="K40" s="69">
        <f>I40+J40</f>
        <v>39</v>
      </c>
      <c r="L40" s="43">
        <v>68</v>
      </c>
      <c r="M40" s="234">
        <v>8.2</v>
      </c>
      <c r="N40" s="235">
        <v>1.3</v>
      </c>
      <c r="O40" s="151">
        <v>2720</v>
      </c>
      <c r="P40" s="233">
        <v>180</v>
      </c>
      <c r="Q40" s="236" t="s">
        <v>440</v>
      </c>
      <c r="R40" s="231"/>
      <c r="S40" s="64">
        <f>J40</f>
        <v>39</v>
      </c>
      <c r="T40" s="86">
        <f>K40</f>
        <v>39</v>
      </c>
      <c r="U40" s="86">
        <f>T40*L40</f>
        <v>2652</v>
      </c>
      <c r="V40" s="86">
        <f>T40*N40</f>
        <v>50.7</v>
      </c>
      <c r="W40" s="86">
        <f>T40*O40</f>
        <v>106080</v>
      </c>
      <c r="X40" s="86">
        <f>T40*P40</f>
        <v>7020</v>
      </c>
      <c r="Y40" s="86"/>
      <c r="Z40" s="220"/>
      <c r="AA40" s="4"/>
      <c r="AB40" s="4"/>
      <c r="AC40" s="46"/>
      <c r="AD40" s="46"/>
      <c r="AE40" s="46"/>
      <c r="AF40" s="46"/>
    </row>
    <row r="41" spans="2:32" ht="12.75">
      <c r="B41" s="232"/>
      <c r="C41" s="232"/>
      <c r="D41" s="149" t="s">
        <v>432</v>
      </c>
      <c r="E41" s="233"/>
      <c r="F41" s="42">
        <v>3</v>
      </c>
      <c r="G41" s="206" t="s">
        <v>418</v>
      </c>
      <c r="H41" s="43"/>
      <c r="I41" s="233"/>
      <c r="J41" s="233">
        <v>215</v>
      </c>
      <c r="K41" s="69">
        <f>I41+J41</f>
        <v>215</v>
      </c>
      <c r="L41" s="43">
        <v>28</v>
      </c>
      <c r="M41" s="234">
        <v>7.2</v>
      </c>
      <c r="N41" s="235">
        <v>0.19</v>
      </c>
      <c r="O41" s="43">
        <v>450</v>
      </c>
      <c r="P41" s="233">
        <v>25</v>
      </c>
      <c r="Q41" s="236" t="s">
        <v>444</v>
      </c>
      <c r="R41" s="231"/>
      <c r="S41" s="64"/>
      <c r="T41" s="86"/>
      <c r="U41" s="86"/>
      <c r="V41" s="86"/>
      <c r="W41" s="86"/>
      <c r="X41" s="86"/>
      <c r="Y41" s="86"/>
      <c r="Z41" s="220"/>
      <c r="AA41" s="4">
        <f>J41</f>
        <v>215</v>
      </c>
      <c r="AB41" s="4">
        <f>K41</f>
        <v>215</v>
      </c>
      <c r="AC41" s="46">
        <f>AB41*L41</f>
        <v>6020</v>
      </c>
      <c r="AD41" s="46">
        <f>AB41*N41</f>
        <v>40.85</v>
      </c>
      <c r="AE41" s="46">
        <f>AB41*O41</f>
        <v>96750</v>
      </c>
      <c r="AF41" s="46">
        <f>AB41*P41</f>
        <v>5375</v>
      </c>
    </row>
    <row r="42" spans="2:32" ht="12.75">
      <c r="B42" s="232"/>
      <c r="C42" s="232"/>
      <c r="D42" s="149" t="s">
        <v>433</v>
      </c>
      <c r="E42" s="233"/>
      <c r="F42" s="42">
        <v>4</v>
      </c>
      <c r="G42" s="206" t="s">
        <v>324</v>
      </c>
      <c r="H42" s="43"/>
      <c r="I42" s="233">
        <v>108</v>
      </c>
      <c r="J42" s="233"/>
      <c r="K42" s="69">
        <f>I42+J42</f>
        <v>108</v>
      </c>
      <c r="L42" s="43">
        <v>19</v>
      </c>
      <c r="M42" s="234">
        <v>7.6</v>
      </c>
      <c r="N42" s="235">
        <v>0.21</v>
      </c>
      <c r="O42" s="43">
        <v>150</v>
      </c>
      <c r="P42" s="233">
        <v>12</v>
      </c>
      <c r="Q42" s="238"/>
      <c r="R42" s="231"/>
      <c r="S42" s="64"/>
      <c r="T42" s="86"/>
      <c r="U42" s="86"/>
      <c r="V42" s="86"/>
      <c r="W42" s="86"/>
      <c r="X42" s="86"/>
      <c r="Y42" s="86"/>
      <c r="Z42" s="220">
        <f>I42</f>
        <v>108</v>
      </c>
      <c r="AA42" s="4"/>
      <c r="AB42" s="4">
        <f>K42</f>
        <v>108</v>
      </c>
      <c r="AC42" s="46">
        <f>AB42*L42</f>
        <v>2052</v>
      </c>
      <c r="AD42" s="46">
        <f>AB42*N42</f>
        <v>22.68</v>
      </c>
      <c r="AE42" s="46">
        <f>AB42*O42</f>
        <v>16200</v>
      </c>
      <c r="AF42" s="46">
        <f>AB42*P42</f>
        <v>1296</v>
      </c>
    </row>
    <row r="43" spans="2:32" ht="12.75">
      <c r="B43" s="232"/>
      <c r="C43" s="232"/>
      <c r="D43" s="233" t="s">
        <v>441</v>
      </c>
      <c r="E43" s="233"/>
      <c r="F43" s="42"/>
      <c r="G43" s="206"/>
      <c r="H43" s="43"/>
      <c r="I43" s="233"/>
      <c r="J43" s="233"/>
      <c r="K43" s="69"/>
      <c r="L43" s="43"/>
      <c r="M43" s="234"/>
      <c r="N43" s="235"/>
      <c r="O43" s="43"/>
      <c r="P43" s="233"/>
      <c r="Q43" s="238"/>
      <c r="R43" s="231"/>
      <c r="S43" s="64"/>
      <c r="T43" s="86"/>
      <c r="U43" s="86"/>
      <c r="V43" s="86"/>
      <c r="W43" s="86"/>
      <c r="X43" s="86"/>
      <c r="Y43" s="86"/>
      <c r="Z43" s="220"/>
      <c r="AA43" s="4"/>
      <c r="AB43" s="4"/>
      <c r="AC43" s="46"/>
      <c r="AD43" s="46"/>
      <c r="AE43" s="46"/>
      <c r="AF43" s="46"/>
    </row>
    <row r="44" spans="2:32" ht="12.75">
      <c r="B44" s="232"/>
      <c r="C44" s="154" t="s">
        <v>279</v>
      </c>
      <c r="D44" s="155">
        <f>SUM(I39:J40)</f>
        <v>254</v>
      </c>
      <c r="E44" s="233"/>
      <c r="F44" s="42"/>
      <c r="G44" s="206"/>
      <c r="H44" s="43"/>
      <c r="I44" s="233"/>
      <c r="J44" s="233"/>
      <c r="K44" s="69"/>
      <c r="L44" s="43"/>
      <c r="M44" s="234"/>
      <c r="N44" s="235"/>
      <c r="O44" s="43"/>
      <c r="P44" s="233"/>
      <c r="Q44" s="236"/>
      <c r="R44" s="231"/>
      <c r="S44" s="64"/>
      <c r="T44" s="86"/>
      <c r="U44" s="86"/>
      <c r="V44" s="86"/>
      <c r="W44" s="86"/>
      <c r="X44" s="86"/>
      <c r="Y44" s="86"/>
      <c r="Z44" s="220"/>
      <c r="AA44" s="4"/>
      <c r="AB44" s="4"/>
      <c r="AC44" s="46"/>
      <c r="AD44" s="46"/>
      <c r="AE44" s="46"/>
      <c r="AF44" s="46"/>
    </row>
    <row r="45" spans="2:32" ht="12.75">
      <c r="B45" s="232"/>
      <c r="C45" s="232"/>
      <c r="D45" s="233"/>
      <c r="E45" s="233"/>
      <c r="F45" s="42"/>
      <c r="G45" s="206"/>
      <c r="H45" s="43"/>
      <c r="I45" s="233"/>
      <c r="J45" s="233"/>
      <c r="K45" s="69"/>
      <c r="L45" s="43"/>
      <c r="M45" s="234"/>
      <c r="N45" s="235"/>
      <c r="O45" s="43"/>
      <c r="P45" s="233"/>
      <c r="Q45" s="236"/>
      <c r="R45" s="231"/>
      <c r="S45" s="64"/>
      <c r="T45" s="86"/>
      <c r="U45" s="86"/>
      <c r="V45" s="86"/>
      <c r="W45" s="86"/>
      <c r="X45" s="86"/>
      <c r="Y45" s="86"/>
      <c r="Z45" s="220"/>
      <c r="AA45" s="4"/>
      <c r="AB45" s="4"/>
      <c r="AC45" s="46"/>
      <c r="AD45" s="46"/>
      <c r="AE45" s="46"/>
      <c r="AF45" s="46"/>
    </row>
    <row r="46" spans="2:32" ht="12.75">
      <c r="B46" s="232" t="s">
        <v>448</v>
      </c>
      <c r="C46" s="232" t="s">
        <v>434</v>
      </c>
      <c r="D46" s="149" t="s">
        <v>427</v>
      </c>
      <c r="E46" s="233" t="s">
        <v>386</v>
      </c>
      <c r="F46" s="42">
        <v>1</v>
      </c>
      <c r="G46" s="150" t="s">
        <v>141</v>
      </c>
      <c r="H46" s="43"/>
      <c r="I46" s="233"/>
      <c r="J46" s="233">
        <v>283</v>
      </c>
      <c r="K46" s="69">
        <f>I46+J46</f>
        <v>283</v>
      </c>
      <c r="L46" s="43">
        <v>52</v>
      </c>
      <c r="M46" s="234">
        <v>8.86</v>
      </c>
      <c r="N46" s="235">
        <v>0.21</v>
      </c>
      <c r="O46" s="151">
        <v>1580</v>
      </c>
      <c r="P46" s="233">
        <v>65</v>
      </c>
      <c r="Q46" s="236"/>
      <c r="R46" s="231"/>
      <c r="S46" s="64">
        <f>J46</f>
        <v>283</v>
      </c>
      <c r="T46" s="86">
        <f>K46</f>
        <v>283</v>
      </c>
      <c r="U46" s="86">
        <f>T46*L46</f>
        <v>14716</v>
      </c>
      <c r="V46" s="86">
        <f>T46*N46</f>
        <v>59.43</v>
      </c>
      <c r="W46" s="86">
        <f>T46*O46</f>
        <v>447140</v>
      </c>
      <c r="X46" s="86">
        <f>T46*P46</f>
        <v>18395</v>
      </c>
      <c r="Y46" s="86"/>
      <c r="Z46" s="220"/>
      <c r="AA46" s="4"/>
      <c r="AB46" s="4"/>
      <c r="AC46" s="46"/>
      <c r="AD46" s="46"/>
      <c r="AE46" s="46"/>
      <c r="AF46" s="46"/>
    </row>
    <row r="47" spans="2:32" ht="12.75">
      <c r="B47" s="232"/>
      <c r="C47" s="232"/>
      <c r="D47" s="149" t="s">
        <v>429</v>
      </c>
      <c r="E47" s="233"/>
      <c r="F47" s="42">
        <v>2</v>
      </c>
      <c r="G47" s="206" t="s">
        <v>418</v>
      </c>
      <c r="H47" s="43"/>
      <c r="I47" s="233">
        <v>283</v>
      </c>
      <c r="J47" s="233"/>
      <c r="K47" s="69">
        <f>I47+J47</f>
        <v>283</v>
      </c>
      <c r="L47" s="43">
        <v>17</v>
      </c>
      <c r="M47" s="234">
        <v>8.24</v>
      </c>
      <c r="N47" s="235">
        <v>0.17</v>
      </c>
      <c r="O47" s="43">
        <v>150</v>
      </c>
      <c r="P47" s="233">
        <v>12</v>
      </c>
      <c r="Q47" s="236"/>
      <c r="R47" s="231"/>
      <c r="S47" s="64"/>
      <c r="T47" s="86"/>
      <c r="U47" s="86"/>
      <c r="V47" s="86"/>
      <c r="W47" s="86"/>
      <c r="X47" s="86"/>
      <c r="Y47" s="86"/>
      <c r="Z47" s="220">
        <f>I47</f>
        <v>283</v>
      </c>
      <c r="AA47" s="4"/>
      <c r="AB47" s="4">
        <f>K47</f>
        <v>283</v>
      </c>
      <c r="AC47" s="46">
        <f>AB47*L47</f>
        <v>4811</v>
      </c>
      <c r="AD47" s="46">
        <f>AB47*N47</f>
        <v>48.11000000000001</v>
      </c>
      <c r="AE47" s="46">
        <f>AB47*O47</f>
        <v>42450</v>
      </c>
      <c r="AF47" s="46">
        <f>AB47*P47</f>
        <v>3396</v>
      </c>
    </row>
    <row r="48" spans="2:32" ht="12.75">
      <c r="B48" s="232"/>
      <c r="C48" s="232"/>
      <c r="D48" s="149" t="s">
        <v>432</v>
      </c>
      <c r="E48" s="233"/>
      <c r="F48" s="42">
        <v>3</v>
      </c>
      <c r="G48" s="206" t="s">
        <v>324</v>
      </c>
      <c r="H48" s="43"/>
      <c r="I48" s="233">
        <v>143</v>
      </c>
      <c r="J48" s="233"/>
      <c r="K48" s="69">
        <f>I48+J48</f>
        <v>143</v>
      </c>
      <c r="L48" s="43">
        <v>17</v>
      </c>
      <c r="M48" s="234">
        <v>7.6</v>
      </c>
      <c r="N48" s="235">
        <v>0.21</v>
      </c>
      <c r="O48" s="43">
        <v>50</v>
      </c>
      <c r="P48" s="233">
        <v>5</v>
      </c>
      <c r="Q48" s="236"/>
      <c r="R48" s="231"/>
      <c r="S48" s="64"/>
      <c r="T48" s="86"/>
      <c r="U48" s="86"/>
      <c r="V48" s="86"/>
      <c r="W48" s="86"/>
      <c r="X48" s="86"/>
      <c r="Y48" s="86"/>
      <c r="Z48" s="220">
        <f>I48</f>
        <v>143</v>
      </c>
      <c r="AA48" s="4"/>
      <c r="AB48" s="4">
        <f>K48</f>
        <v>143</v>
      </c>
      <c r="AC48" s="46">
        <f>AB48*L48</f>
        <v>2431</v>
      </c>
      <c r="AD48" s="46">
        <f>AB48*N48</f>
        <v>30.029999999999998</v>
      </c>
      <c r="AE48" s="46">
        <f>AB48*O48</f>
        <v>7150</v>
      </c>
      <c r="AF48" s="46">
        <f>AB48*P48</f>
        <v>715</v>
      </c>
    </row>
    <row r="49" spans="2:32" ht="12.75">
      <c r="B49" s="232"/>
      <c r="C49" s="232"/>
      <c r="D49" s="149" t="s">
        <v>433</v>
      </c>
      <c r="E49" s="233"/>
      <c r="F49" s="42"/>
      <c r="G49" s="206"/>
      <c r="H49" s="43"/>
      <c r="I49" s="233"/>
      <c r="J49" s="233"/>
      <c r="K49" s="69"/>
      <c r="L49" s="43"/>
      <c r="M49" s="234"/>
      <c r="N49" s="235"/>
      <c r="O49" s="43"/>
      <c r="P49" s="233"/>
      <c r="Q49" s="236"/>
      <c r="R49" s="231"/>
      <c r="S49" s="64"/>
      <c r="T49" s="86"/>
      <c r="U49" s="86"/>
      <c r="V49" s="86"/>
      <c r="W49" s="86"/>
      <c r="X49" s="86"/>
      <c r="Y49" s="86"/>
      <c r="Z49" s="220"/>
      <c r="AA49" s="4"/>
      <c r="AB49" s="4"/>
      <c r="AC49" s="46"/>
      <c r="AD49" s="46"/>
      <c r="AE49" s="46"/>
      <c r="AF49" s="46"/>
    </row>
    <row r="50" spans="2:32" ht="12.75">
      <c r="B50" s="232"/>
      <c r="C50" s="232"/>
      <c r="D50" s="233" t="s">
        <v>441</v>
      </c>
      <c r="E50" s="233"/>
      <c r="F50" s="42"/>
      <c r="G50" s="206"/>
      <c r="H50" s="43"/>
      <c r="I50" s="233"/>
      <c r="J50" s="233"/>
      <c r="K50" s="69"/>
      <c r="L50" s="43"/>
      <c r="M50" s="234"/>
      <c r="N50" s="235"/>
      <c r="O50" s="43"/>
      <c r="P50" s="233"/>
      <c r="Q50" s="236"/>
      <c r="R50" s="231"/>
      <c r="S50" s="64"/>
      <c r="T50" s="86"/>
      <c r="U50" s="86"/>
      <c r="V50" s="86"/>
      <c r="W50" s="86"/>
      <c r="X50" s="86"/>
      <c r="Y50" s="86"/>
      <c r="Z50" s="220"/>
      <c r="AA50" s="4"/>
      <c r="AB50" s="4"/>
      <c r="AC50" s="46"/>
      <c r="AD50" s="46"/>
      <c r="AE50" s="46"/>
      <c r="AF50" s="46"/>
    </row>
    <row r="51" spans="2:32" ht="12.75">
      <c r="B51" s="232"/>
      <c r="C51" s="232"/>
      <c r="D51" s="233"/>
      <c r="E51" s="233"/>
      <c r="F51" s="42"/>
      <c r="G51" s="206"/>
      <c r="H51" s="43"/>
      <c r="I51" s="233"/>
      <c r="J51" s="233"/>
      <c r="K51" s="69"/>
      <c r="L51" s="43"/>
      <c r="M51" s="234"/>
      <c r="N51" s="235"/>
      <c r="O51" s="43"/>
      <c r="P51" s="233"/>
      <c r="Q51" s="236"/>
      <c r="R51" s="231"/>
      <c r="S51" s="64"/>
      <c r="T51" s="86"/>
      <c r="U51" s="86"/>
      <c r="V51" s="86"/>
      <c r="W51" s="86"/>
      <c r="X51" s="86"/>
      <c r="Y51" s="86"/>
      <c r="Z51" s="220"/>
      <c r="AA51" s="4"/>
      <c r="AB51" s="4"/>
      <c r="AC51" s="46"/>
      <c r="AD51" s="46"/>
      <c r="AE51" s="46"/>
      <c r="AF51" s="46"/>
    </row>
    <row r="52" spans="2:32" ht="12.75">
      <c r="B52" s="232" t="s">
        <v>304</v>
      </c>
      <c r="C52" s="232" t="s">
        <v>449</v>
      </c>
      <c r="D52" s="233" t="s">
        <v>429</v>
      </c>
      <c r="E52" s="233" t="s">
        <v>438</v>
      </c>
      <c r="F52" s="42">
        <v>1</v>
      </c>
      <c r="G52" s="150" t="s">
        <v>141</v>
      </c>
      <c r="H52" s="43"/>
      <c r="I52" s="233"/>
      <c r="J52" s="233">
        <v>392</v>
      </c>
      <c r="K52" s="69">
        <f>I52+J52</f>
        <v>392</v>
      </c>
      <c r="L52" s="43">
        <v>43</v>
      </c>
      <c r="M52" s="234">
        <v>7.8</v>
      </c>
      <c r="N52" s="235">
        <v>0.3</v>
      </c>
      <c r="O52" s="151">
        <v>1020</v>
      </c>
      <c r="P52" s="233">
        <v>95</v>
      </c>
      <c r="Q52" s="236" t="s">
        <v>444</v>
      </c>
      <c r="R52" s="231"/>
      <c r="S52" s="64">
        <f>J52</f>
        <v>392</v>
      </c>
      <c r="T52" s="86">
        <f>K52</f>
        <v>392</v>
      </c>
      <c r="U52" s="86">
        <f>T52*L52</f>
        <v>16856</v>
      </c>
      <c r="V52" s="86">
        <f>T52*N52</f>
        <v>117.6</v>
      </c>
      <c r="W52" s="86">
        <f>T52*O52</f>
        <v>399840</v>
      </c>
      <c r="X52" s="86">
        <f>T52*P52</f>
        <v>37240</v>
      </c>
      <c r="Y52" s="86"/>
      <c r="Z52" s="220"/>
      <c r="AA52" s="4"/>
      <c r="AB52" s="4"/>
      <c r="AC52" s="46"/>
      <c r="AD52" s="46"/>
      <c r="AE52" s="46"/>
      <c r="AF52" s="46"/>
    </row>
    <row r="53" spans="2:32" ht="12.75">
      <c r="B53" s="232"/>
      <c r="C53" s="232" t="s">
        <v>450</v>
      </c>
      <c r="D53" s="233" t="s">
        <v>432</v>
      </c>
      <c r="E53" s="233"/>
      <c r="F53" s="42">
        <v>2</v>
      </c>
      <c r="G53" s="150" t="s">
        <v>435</v>
      </c>
      <c r="H53" s="43"/>
      <c r="I53" s="233">
        <v>363</v>
      </c>
      <c r="J53" s="233"/>
      <c r="K53" s="69">
        <f>I53+J53</f>
        <v>363</v>
      </c>
      <c r="L53" s="43">
        <v>78</v>
      </c>
      <c r="M53" s="234">
        <v>8.1</v>
      </c>
      <c r="N53" s="235">
        <v>0.6</v>
      </c>
      <c r="O53" s="151">
        <v>1580</v>
      </c>
      <c r="P53" s="233">
        <v>80</v>
      </c>
      <c r="Q53" s="236"/>
      <c r="R53" s="231">
        <f>I53</f>
        <v>363</v>
      </c>
      <c r="S53" s="64"/>
      <c r="T53" s="86">
        <f>K53</f>
        <v>363</v>
      </c>
      <c r="U53" s="86">
        <f>T53*L53</f>
        <v>28314</v>
      </c>
      <c r="V53" s="86">
        <f>T53*N53</f>
        <v>217.79999999999998</v>
      </c>
      <c r="W53" s="86">
        <f>T53*O53</f>
        <v>573540</v>
      </c>
      <c r="X53" s="86">
        <f>T53*P53</f>
        <v>29040</v>
      </c>
      <c r="Y53" s="86"/>
      <c r="Z53" s="220"/>
      <c r="AA53" s="4"/>
      <c r="AB53" s="4"/>
      <c r="AC53" s="46"/>
      <c r="AD53" s="46"/>
      <c r="AE53" s="46"/>
      <c r="AF53" s="46"/>
    </row>
    <row r="54" spans="2:32" ht="12.75">
      <c r="B54" s="232"/>
      <c r="C54" s="232"/>
      <c r="D54" s="233" t="s">
        <v>433</v>
      </c>
      <c r="E54" s="233"/>
      <c r="F54" s="42"/>
      <c r="G54" s="206"/>
      <c r="H54" s="43"/>
      <c r="I54" s="233"/>
      <c r="J54" s="233"/>
      <c r="K54" s="69"/>
      <c r="L54" s="43"/>
      <c r="M54" s="234"/>
      <c r="N54" s="235"/>
      <c r="O54" s="43"/>
      <c r="P54" s="233"/>
      <c r="Q54" s="236"/>
      <c r="R54" s="231"/>
      <c r="S54" s="64"/>
      <c r="T54" s="86"/>
      <c r="U54" s="86"/>
      <c r="V54" s="86"/>
      <c r="W54" s="86"/>
      <c r="X54" s="86"/>
      <c r="Y54" s="86"/>
      <c r="Z54" s="220"/>
      <c r="AA54" s="4"/>
      <c r="AB54" s="4"/>
      <c r="AC54" s="46"/>
      <c r="AD54" s="46"/>
      <c r="AE54" s="46"/>
      <c r="AF54" s="46"/>
    </row>
    <row r="55" spans="2:32" ht="12.75">
      <c r="B55" s="232"/>
      <c r="C55" s="232"/>
      <c r="D55" s="233" t="s">
        <v>441</v>
      </c>
      <c r="E55" s="233"/>
      <c r="F55" s="42"/>
      <c r="G55" s="206"/>
      <c r="H55" s="43"/>
      <c r="I55" s="233"/>
      <c r="J55" s="233"/>
      <c r="K55" s="69"/>
      <c r="L55" s="43"/>
      <c r="M55" s="234"/>
      <c r="N55" s="235"/>
      <c r="O55" s="43"/>
      <c r="P55" s="233"/>
      <c r="Q55" s="236"/>
      <c r="R55" s="231"/>
      <c r="S55" s="64"/>
      <c r="T55" s="86"/>
      <c r="U55" s="86"/>
      <c r="V55" s="86"/>
      <c r="W55" s="86"/>
      <c r="X55" s="86"/>
      <c r="Y55" s="86"/>
      <c r="Z55" s="220"/>
      <c r="AA55" s="4"/>
      <c r="AB55" s="4"/>
      <c r="AC55" s="46"/>
      <c r="AD55" s="46"/>
      <c r="AE55" s="46"/>
      <c r="AF55" s="46"/>
    </row>
    <row r="56" spans="2:32" ht="12.75">
      <c r="B56" s="232"/>
      <c r="C56" s="154" t="s">
        <v>279</v>
      </c>
      <c r="D56" s="155">
        <f>SUM(I52:J53)</f>
        <v>755</v>
      </c>
      <c r="E56" s="233"/>
      <c r="F56" s="42"/>
      <c r="G56" s="206"/>
      <c r="H56" s="43"/>
      <c r="I56" s="233"/>
      <c r="J56" s="233"/>
      <c r="K56" s="69"/>
      <c r="L56" s="43"/>
      <c r="M56" s="234"/>
      <c r="N56" s="235"/>
      <c r="O56" s="43"/>
      <c r="P56" s="233"/>
      <c r="Q56" s="236"/>
      <c r="R56" s="231"/>
      <c r="S56" s="64"/>
      <c r="T56" s="86"/>
      <c r="U56" s="86"/>
      <c r="V56" s="86"/>
      <c r="W56" s="86"/>
      <c r="X56" s="86"/>
      <c r="Y56" s="86"/>
      <c r="Z56" s="220"/>
      <c r="AA56" s="4"/>
      <c r="AB56" s="4"/>
      <c r="AC56" s="46"/>
      <c r="AD56" s="46"/>
      <c r="AE56" s="46"/>
      <c r="AF56" s="46"/>
    </row>
    <row r="57" spans="2:32" ht="12.75">
      <c r="B57" s="232"/>
      <c r="C57" s="232"/>
      <c r="D57" s="233"/>
      <c r="E57" s="233"/>
      <c r="F57" s="42"/>
      <c r="G57" s="206"/>
      <c r="H57" s="43"/>
      <c r="I57" s="233"/>
      <c r="J57" s="233"/>
      <c r="K57" s="69"/>
      <c r="L57" s="43"/>
      <c r="M57" s="234"/>
      <c r="N57" s="235"/>
      <c r="O57" s="43"/>
      <c r="P57" s="233"/>
      <c r="Q57" s="236"/>
      <c r="R57" s="231"/>
      <c r="S57" s="64"/>
      <c r="T57" s="86"/>
      <c r="U57" s="86"/>
      <c r="V57" s="86"/>
      <c r="W57" s="86"/>
      <c r="X57" s="86"/>
      <c r="Y57" s="86"/>
      <c r="Z57" s="220"/>
      <c r="AA57" s="4"/>
      <c r="AB57" s="4"/>
      <c r="AC57" s="46"/>
      <c r="AD57" s="46"/>
      <c r="AE57" s="46"/>
      <c r="AF57" s="46"/>
    </row>
    <row r="58" spans="2:32" ht="12.75">
      <c r="B58" s="232" t="s">
        <v>451</v>
      </c>
      <c r="C58" s="232" t="s">
        <v>452</v>
      </c>
      <c r="D58" s="233" t="s">
        <v>429</v>
      </c>
      <c r="E58" s="233" t="s">
        <v>386</v>
      </c>
      <c r="F58" s="42">
        <v>1</v>
      </c>
      <c r="G58" s="150" t="s">
        <v>141</v>
      </c>
      <c r="H58" s="43"/>
      <c r="I58" s="233"/>
      <c r="J58" s="233">
        <v>304</v>
      </c>
      <c r="K58" s="69">
        <f>I58+J58</f>
        <v>304</v>
      </c>
      <c r="L58" s="43">
        <v>50</v>
      </c>
      <c r="M58" s="234">
        <v>7.6</v>
      </c>
      <c r="N58" s="235">
        <v>0.8</v>
      </c>
      <c r="O58" s="151">
        <v>2150</v>
      </c>
      <c r="P58" s="233">
        <v>35</v>
      </c>
      <c r="Q58" s="236" t="s">
        <v>444</v>
      </c>
      <c r="R58" s="231"/>
      <c r="S58" s="64">
        <f>J58</f>
        <v>304</v>
      </c>
      <c r="T58" s="64"/>
      <c r="U58" s="86">
        <f>T58*L58</f>
        <v>0</v>
      </c>
      <c r="V58" s="86">
        <f>T58*N58</f>
        <v>0</v>
      </c>
      <c r="W58" s="86">
        <f>T58*O58</f>
        <v>0</v>
      </c>
      <c r="X58" s="86">
        <f>T58*P58</f>
        <v>0</v>
      </c>
      <c r="Y58" s="86"/>
      <c r="Z58" s="220"/>
      <c r="AA58" s="4"/>
      <c r="AB58" s="4"/>
      <c r="AC58" s="46"/>
      <c r="AD58" s="46"/>
      <c r="AE58" s="46"/>
      <c r="AF58" s="46"/>
    </row>
    <row r="59" spans="2:32" ht="12.75">
      <c r="B59" s="232"/>
      <c r="C59" s="232" t="s">
        <v>450</v>
      </c>
      <c r="D59" s="233" t="s">
        <v>432</v>
      </c>
      <c r="E59" s="233"/>
      <c r="F59" s="42">
        <v>2</v>
      </c>
      <c r="G59" s="150" t="s">
        <v>435</v>
      </c>
      <c r="H59" s="43"/>
      <c r="I59" s="233">
        <v>85</v>
      </c>
      <c r="J59" s="233"/>
      <c r="K59" s="69">
        <f>I59+J59</f>
        <v>85</v>
      </c>
      <c r="L59" s="43">
        <v>50</v>
      </c>
      <c r="M59" s="234">
        <v>8.1</v>
      </c>
      <c r="N59" s="235">
        <v>1.6</v>
      </c>
      <c r="O59" s="151">
        <v>2630</v>
      </c>
      <c r="P59" s="233">
        <v>80</v>
      </c>
      <c r="Q59" s="236"/>
      <c r="R59" s="231">
        <f>I59</f>
        <v>85</v>
      </c>
      <c r="S59" s="64"/>
      <c r="T59" s="86">
        <f>K59</f>
        <v>85</v>
      </c>
      <c r="U59" s="86">
        <f>T59*L59</f>
        <v>4250</v>
      </c>
      <c r="V59" s="86">
        <f>T59*N59</f>
        <v>136</v>
      </c>
      <c r="W59" s="86">
        <f>T59*O59</f>
        <v>223550</v>
      </c>
      <c r="X59" s="86">
        <f>T59*P59</f>
        <v>6800</v>
      </c>
      <c r="Y59" s="86"/>
      <c r="Z59" s="220"/>
      <c r="AA59" s="4"/>
      <c r="AB59" s="4"/>
      <c r="AC59" s="46"/>
      <c r="AD59" s="46"/>
      <c r="AE59" s="46"/>
      <c r="AF59" s="46"/>
    </row>
    <row r="60" spans="2:32" ht="12.75">
      <c r="B60" s="232"/>
      <c r="C60" s="232"/>
      <c r="D60" s="233" t="s">
        <v>433</v>
      </c>
      <c r="E60" s="233"/>
      <c r="F60" s="42">
        <v>3</v>
      </c>
      <c r="G60" s="206" t="s">
        <v>453</v>
      </c>
      <c r="H60" s="43"/>
      <c r="I60" s="233"/>
      <c r="J60" s="233">
        <v>304</v>
      </c>
      <c r="K60" s="69">
        <f>I60+J60</f>
        <v>304</v>
      </c>
      <c r="L60" s="43">
        <v>38</v>
      </c>
      <c r="M60" s="234">
        <v>7.6</v>
      </c>
      <c r="N60" s="235">
        <v>0.21</v>
      </c>
      <c r="O60" s="43">
        <v>300</v>
      </c>
      <c r="P60" s="233">
        <v>18</v>
      </c>
      <c r="Q60" s="236"/>
      <c r="R60" s="231"/>
      <c r="S60" s="64"/>
      <c r="T60" s="86"/>
      <c r="U60" s="86"/>
      <c r="V60" s="86"/>
      <c r="W60" s="86"/>
      <c r="X60" s="86"/>
      <c r="Y60" s="86"/>
      <c r="Z60" s="220"/>
      <c r="AA60" s="4">
        <f>J60</f>
        <v>304</v>
      </c>
      <c r="AB60" s="4">
        <f>K60</f>
        <v>304</v>
      </c>
      <c r="AC60" s="46">
        <f>AB60*L60</f>
        <v>11552</v>
      </c>
      <c r="AD60" s="46">
        <f>AB60*N60</f>
        <v>63.839999999999996</v>
      </c>
      <c r="AE60" s="46">
        <f>AB60*O60</f>
        <v>91200</v>
      </c>
      <c r="AF60" s="46">
        <f>AB60*P60</f>
        <v>5472</v>
      </c>
    </row>
    <row r="61" spans="2:26" ht="12.75">
      <c r="B61" s="232"/>
      <c r="C61" s="232"/>
      <c r="D61" s="233" t="s">
        <v>441</v>
      </c>
      <c r="E61" s="233"/>
      <c r="F61" s="42"/>
      <c r="G61" s="206"/>
      <c r="H61" s="43"/>
      <c r="I61" s="233"/>
      <c r="J61" s="233"/>
      <c r="K61" s="69"/>
      <c r="L61" s="43"/>
      <c r="M61" s="234"/>
      <c r="N61" s="235"/>
      <c r="O61" s="151"/>
      <c r="P61" s="233"/>
      <c r="Q61" s="236"/>
      <c r="R61" s="42"/>
      <c r="S61" s="43"/>
      <c r="T61" s="43"/>
      <c r="U61" s="234"/>
      <c r="V61" s="234"/>
      <c r="W61" s="234"/>
      <c r="X61" s="239"/>
      <c r="Y61" s="239"/>
      <c r="Z61" s="240"/>
    </row>
    <row r="62" spans="2:32" ht="12.75">
      <c r="B62" s="232"/>
      <c r="C62" s="154" t="s">
        <v>279</v>
      </c>
      <c r="D62" s="155">
        <f>SUM(I58:J59)</f>
        <v>389</v>
      </c>
      <c r="E62" s="233"/>
      <c r="F62" s="42"/>
      <c r="G62" s="206"/>
      <c r="H62" s="43"/>
      <c r="I62" s="233"/>
      <c r="J62" s="233"/>
      <c r="K62" s="69"/>
      <c r="L62" s="43"/>
      <c r="M62" s="234"/>
      <c r="N62" s="235"/>
      <c r="O62" s="43"/>
      <c r="P62" s="233"/>
      <c r="Q62" s="241"/>
      <c r="R62" s="242">
        <f aca="true" t="shared" si="0" ref="R62:X62">SUM(R6:R60)</f>
        <v>843</v>
      </c>
      <c r="S62" s="211">
        <f t="shared" si="0"/>
        <v>4646</v>
      </c>
      <c r="T62" s="211">
        <f t="shared" si="0"/>
        <v>5185</v>
      </c>
      <c r="U62" s="243">
        <f t="shared" si="0"/>
        <v>254200</v>
      </c>
      <c r="V62" s="243">
        <f t="shared" si="0"/>
        <v>4033.8299999999995</v>
      </c>
      <c r="W62" s="243">
        <f t="shared" si="0"/>
        <v>8204790</v>
      </c>
      <c r="X62" s="243">
        <f t="shared" si="0"/>
        <v>482625</v>
      </c>
      <c r="Y62" s="243"/>
      <c r="Z62" s="242">
        <f aca="true" t="shared" si="1" ref="Z62:AF62">SUM(Z6:Z60)</f>
        <v>1187</v>
      </c>
      <c r="AA62" s="211">
        <f t="shared" si="1"/>
        <v>2642</v>
      </c>
      <c r="AB62" s="211">
        <f t="shared" si="1"/>
        <v>3829</v>
      </c>
      <c r="AC62" s="243">
        <f t="shared" si="1"/>
        <v>108060</v>
      </c>
      <c r="AD62" s="243">
        <f t="shared" si="1"/>
        <v>792.23</v>
      </c>
      <c r="AE62" s="243">
        <f t="shared" si="1"/>
        <v>715030</v>
      </c>
      <c r="AF62" s="243">
        <f t="shared" si="1"/>
        <v>53301</v>
      </c>
    </row>
    <row r="63" spans="2:32" ht="12.75">
      <c r="B63" s="232"/>
      <c r="C63" s="232"/>
      <c r="D63" s="233"/>
      <c r="E63" s="233"/>
      <c r="F63" s="42"/>
      <c r="G63" s="206"/>
      <c r="H63" s="43"/>
      <c r="I63" s="233"/>
      <c r="J63" s="233"/>
      <c r="K63" s="69"/>
      <c r="L63" s="43"/>
      <c r="M63" s="234"/>
      <c r="N63" s="235"/>
      <c r="O63" s="43"/>
      <c r="P63" s="233"/>
      <c r="Q63" s="236"/>
      <c r="R63" s="42"/>
      <c r="S63" s="43"/>
      <c r="T63" s="43"/>
      <c r="U63" s="244">
        <f>U62/$T$62</f>
        <v>49.02603664416586</v>
      </c>
      <c r="V63" s="245">
        <f>V62/$T$62</f>
        <v>0.7779807135969141</v>
      </c>
      <c r="W63" s="244">
        <f>W62/$T$62</f>
        <v>1582.4088717454194</v>
      </c>
      <c r="X63" s="244">
        <f>X62/$T$62</f>
        <v>93.08100289296047</v>
      </c>
      <c r="Y63" s="244"/>
      <c r="Z63" s="246"/>
      <c r="AA63" s="247"/>
      <c r="AB63" s="247"/>
      <c r="AC63" s="133">
        <f>AC62/$AB$62</f>
        <v>28.22146774614782</v>
      </c>
      <c r="AD63" s="134">
        <f>AD62/$AB$62</f>
        <v>0.20690258553147037</v>
      </c>
      <c r="AE63" s="133">
        <f>AE62/$AB$62</f>
        <v>186.74066335857927</v>
      </c>
      <c r="AF63" s="133">
        <f>AF62/$AB$62</f>
        <v>13.920344737529382</v>
      </c>
    </row>
    <row r="64" spans="2:26" ht="12.75">
      <c r="B64" s="232"/>
      <c r="C64" s="232"/>
      <c r="D64" s="233"/>
      <c r="E64" s="233"/>
      <c r="F64" s="42"/>
      <c r="G64" s="206"/>
      <c r="H64" s="43"/>
      <c r="I64" s="233"/>
      <c r="J64" s="233"/>
      <c r="K64" s="69"/>
      <c r="L64" s="43"/>
      <c r="M64" s="234"/>
      <c r="N64" s="235"/>
      <c r="O64" s="43"/>
      <c r="P64" s="233"/>
      <c r="Q64" s="236"/>
      <c r="R64" s="42"/>
      <c r="S64" s="43"/>
      <c r="T64" s="43"/>
      <c r="U64" s="234"/>
      <c r="V64" s="234"/>
      <c r="W64" s="234"/>
      <c r="X64" s="239"/>
      <c r="Y64" s="239"/>
      <c r="Z64" s="240"/>
    </row>
    <row r="65" spans="2:26" ht="12.75">
      <c r="B65" s="232"/>
      <c r="C65" s="232"/>
      <c r="D65" s="233"/>
      <c r="E65" s="233"/>
      <c r="F65" s="42"/>
      <c r="G65" s="206"/>
      <c r="H65" s="43"/>
      <c r="I65" s="233"/>
      <c r="J65" s="233"/>
      <c r="K65" s="69"/>
      <c r="L65" s="43"/>
      <c r="M65" s="234"/>
      <c r="N65" s="235"/>
      <c r="O65" s="43"/>
      <c r="P65" s="233"/>
      <c r="Q65" s="236"/>
      <c r="R65" s="42"/>
      <c r="S65" s="43"/>
      <c r="T65" s="43"/>
      <c r="U65" s="234"/>
      <c r="V65" s="234"/>
      <c r="W65" s="234"/>
      <c r="X65" s="239"/>
      <c r="Y65" s="239"/>
      <c r="Z65" s="240"/>
    </row>
    <row r="66" spans="2:32" ht="13.5" thickBot="1">
      <c r="B66" s="232"/>
      <c r="C66" s="232"/>
      <c r="D66" s="233"/>
      <c r="E66" s="233"/>
      <c r="F66" s="42"/>
      <c r="G66" s="206"/>
      <c r="H66" s="43"/>
      <c r="I66" s="233"/>
      <c r="J66" s="233"/>
      <c r="K66" s="69"/>
      <c r="L66" s="43"/>
      <c r="M66" s="234"/>
      <c r="N66" s="235"/>
      <c r="O66" s="43"/>
      <c r="P66" s="233"/>
      <c r="Q66" s="236"/>
      <c r="R66" s="248" t="s">
        <v>264</v>
      </c>
      <c r="S66" s="249"/>
      <c r="T66" s="250" t="s">
        <v>414</v>
      </c>
      <c r="U66" s="251" t="s">
        <v>454</v>
      </c>
      <c r="V66" s="251"/>
      <c r="W66" s="251"/>
      <c r="X66" s="251"/>
      <c r="Y66" s="252"/>
      <c r="Z66" s="248" t="s">
        <v>264</v>
      </c>
      <c r="AA66" s="249"/>
      <c r="AB66" s="250" t="s">
        <v>414</v>
      </c>
      <c r="AC66" s="253" t="s">
        <v>455</v>
      </c>
      <c r="AD66" s="253"/>
      <c r="AE66" s="253"/>
      <c r="AF66" s="253"/>
    </row>
    <row r="67" spans="2:26" ht="12.75">
      <c r="B67" s="232"/>
      <c r="C67" s="232"/>
      <c r="D67" s="233"/>
      <c r="E67" s="233"/>
      <c r="F67" s="42"/>
      <c r="G67" s="206"/>
      <c r="H67" s="43"/>
      <c r="I67" s="233"/>
      <c r="J67" s="233"/>
      <c r="K67" s="69"/>
      <c r="L67" s="43"/>
      <c r="M67" s="234"/>
      <c r="N67" s="235"/>
      <c r="O67" s="43"/>
      <c r="P67" s="233"/>
      <c r="Q67" s="236"/>
      <c r="R67" s="42"/>
      <c r="S67" s="43"/>
      <c r="T67" s="254"/>
      <c r="U67" s="252"/>
      <c r="V67" s="252"/>
      <c r="W67" s="252"/>
      <c r="X67" s="252"/>
      <c r="Y67" s="252"/>
      <c r="Z67" s="255"/>
    </row>
    <row r="68" spans="2:32" ht="12.75">
      <c r="B68" s="230" t="s">
        <v>456</v>
      </c>
      <c r="C68" s="230" t="s">
        <v>457</v>
      </c>
      <c r="D68" s="233" t="s">
        <v>429</v>
      </c>
      <c r="E68" s="233" t="s">
        <v>378</v>
      </c>
      <c r="F68" s="42">
        <v>1</v>
      </c>
      <c r="G68" s="150" t="s">
        <v>458</v>
      </c>
      <c r="H68" s="43"/>
      <c r="I68" s="233"/>
      <c r="J68" s="233">
        <v>112</v>
      </c>
      <c r="K68" s="69">
        <f aca="true" t="shared" si="2" ref="K68:K73">I68+J68</f>
        <v>112</v>
      </c>
      <c r="L68" s="43">
        <v>68</v>
      </c>
      <c r="M68" s="234">
        <v>8.5</v>
      </c>
      <c r="N68" s="235">
        <v>1.9</v>
      </c>
      <c r="O68" s="151">
        <v>9500</v>
      </c>
      <c r="P68" s="233">
        <v>250</v>
      </c>
      <c r="Q68" s="236"/>
      <c r="R68" s="231"/>
      <c r="S68" s="64">
        <f aca="true" t="shared" si="3" ref="S68:T70">J68</f>
        <v>112</v>
      </c>
      <c r="T68" s="43">
        <f t="shared" si="3"/>
        <v>112</v>
      </c>
      <c r="U68" s="256">
        <f>T68*L68</f>
        <v>7616</v>
      </c>
      <c r="V68" s="256">
        <f>T68*N68</f>
        <v>212.79999999999998</v>
      </c>
      <c r="W68" s="256">
        <f>T68*O68</f>
        <v>1064000</v>
      </c>
      <c r="X68" s="86">
        <f>T68*P68</f>
        <v>28000</v>
      </c>
      <c r="Y68" s="86"/>
      <c r="Z68" s="220"/>
      <c r="AA68" s="4"/>
      <c r="AB68" s="4"/>
      <c r="AC68" s="46"/>
      <c r="AD68" s="46"/>
      <c r="AE68" s="46"/>
      <c r="AF68" s="46"/>
    </row>
    <row r="69" spans="2:32" ht="12.75">
      <c r="B69" s="232"/>
      <c r="C69" s="232"/>
      <c r="D69" s="233" t="s">
        <v>432</v>
      </c>
      <c r="E69" s="233"/>
      <c r="F69" s="42">
        <v>2</v>
      </c>
      <c r="G69" s="150" t="s">
        <v>459</v>
      </c>
      <c r="H69" s="43"/>
      <c r="I69" s="233"/>
      <c r="J69" s="233">
        <v>112</v>
      </c>
      <c r="K69" s="69">
        <f t="shared" si="2"/>
        <v>112</v>
      </c>
      <c r="L69" s="43">
        <v>30</v>
      </c>
      <c r="M69" s="234">
        <v>7.6</v>
      </c>
      <c r="N69" s="235">
        <v>1.8</v>
      </c>
      <c r="O69" s="151">
        <v>8700</v>
      </c>
      <c r="P69" s="233">
        <v>150</v>
      </c>
      <c r="Q69" s="236"/>
      <c r="R69" s="231"/>
      <c r="S69" s="64">
        <f t="shared" si="3"/>
        <v>112</v>
      </c>
      <c r="T69" s="43">
        <f t="shared" si="3"/>
        <v>112</v>
      </c>
      <c r="U69" s="256">
        <f>T69*L69</f>
        <v>3360</v>
      </c>
      <c r="V69" s="256">
        <f>T69*N69</f>
        <v>201.6</v>
      </c>
      <c r="W69" s="256">
        <f>T69*O69</f>
        <v>974400</v>
      </c>
      <c r="X69" s="86">
        <f>T69*P69</f>
        <v>16800</v>
      </c>
      <c r="Y69" s="86"/>
      <c r="Z69" s="220"/>
      <c r="AA69" s="4"/>
      <c r="AB69" s="4"/>
      <c r="AC69" s="46"/>
      <c r="AD69" s="46"/>
      <c r="AE69" s="46"/>
      <c r="AF69" s="46"/>
    </row>
    <row r="70" spans="2:32" ht="12.75">
      <c r="B70" s="232"/>
      <c r="C70" s="232"/>
      <c r="D70" s="233" t="s">
        <v>433</v>
      </c>
      <c r="E70" s="233"/>
      <c r="F70" s="42">
        <v>3</v>
      </c>
      <c r="G70" s="150" t="s">
        <v>460</v>
      </c>
      <c r="H70" s="43"/>
      <c r="I70" s="233"/>
      <c r="J70" s="233">
        <v>112</v>
      </c>
      <c r="K70" s="69">
        <f t="shared" si="2"/>
        <v>112</v>
      </c>
      <c r="L70" s="43">
        <v>60</v>
      </c>
      <c r="M70" s="234">
        <v>7.6</v>
      </c>
      <c r="N70" s="235">
        <v>1.8</v>
      </c>
      <c r="O70" s="151">
        <v>7500</v>
      </c>
      <c r="P70" s="233">
        <v>150</v>
      </c>
      <c r="Q70" s="236"/>
      <c r="R70" s="231"/>
      <c r="S70" s="64">
        <f t="shared" si="3"/>
        <v>112</v>
      </c>
      <c r="T70" s="43">
        <f t="shared" si="3"/>
        <v>112</v>
      </c>
      <c r="U70" s="256">
        <f>T70*L70</f>
        <v>6720</v>
      </c>
      <c r="V70" s="256">
        <f>T70*N70</f>
        <v>201.6</v>
      </c>
      <c r="W70" s="256">
        <f>T70*O70</f>
        <v>840000</v>
      </c>
      <c r="X70" s="86">
        <f>T70*P70</f>
        <v>16800</v>
      </c>
      <c r="Y70" s="86"/>
      <c r="Z70" s="220"/>
      <c r="AA70" s="4"/>
      <c r="AB70" s="4"/>
      <c r="AC70" s="46"/>
      <c r="AD70" s="46"/>
      <c r="AE70" s="46"/>
      <c r="AF70" s="46"/>
    </row>
    <row r="71" spans="2:32" ht="12.75">
      <c r="B71" s="232"/>
      <c r="C71" s="232"/>
      <c r="D71" s="233"/>
      <c r="E71" s="233"/>
      <c r="F71" s="42">
        <v>4</v>
      </c>
      <c r="G71" s="206" t="s">
        <v>435</v>
      </c>
      <c r="H71" s="43"/>
      <c r="I71" s="233">
        <v>174</v>
      </c>
      <c r="J71" s="233"/>
      <c r="K71" s="69">
        <f t="shared" si="2"/>
        <v>174</v>
      </c>
      <c r="L71" s="43">
        <v>88</v>
      </c>
      <c r="M71" s="234">
        <v>8.1</v>
      </c>
      <c r="N71" s="235">
        <v>0.5</v>
      </c>
      <c r="O71" s="43">
        <v>800</v>
      </c>
      <c r="P71" s="233">
        <v>30</v>
      </c>
      <c r="Q71" s="236"/>
      <c r="R71" s="231"/>
      <c r="S71" s="64"/>
      <c r="T71" s="43"/>
      <c r="U71" s="256"/>
      <c r="V71" s="256"/>
      <c r="W71" s="256"/>
      <c r="X71" s="86"/>
      <c r="Y71" s="86"/>
      <c r="Z71" s="220">
        <f>I71</f>
        <v>174</v>
      </c>
      <c r="AA71" s="4"/>
      <c r="AB71" s="4">
        <f>K71</f>
        <v>174</v>
      </c>
      <c r="AC71" s="46">
        <f>AB71*L71</f>
        <v>15312</v>
      </c>
      <c r="AD71" s="46">
        <f>AB71*N71</f>
        <v>87</v>
      </c>
      <c r="AE71" s="46">
        <f>AB71*O71</f>
        <v>139200</v>
      </c>
      <c r="AF71" s="46">
        <f>AB71*P71</f>
        <v>5220</v>
      </c>
    </row>
    <row r="72" spans="2:32" ht="12.75">
      <c r="B72" s="232"/>
      <c r="C72" s="232"/>
      <c r="D72" s="233"/>
      <c r="E72" s="233"/>
      <c r="F72" s="42">
        <v>5</v>
      </c>
      <c r="G72" s="206" t="s">
        <v>461</v>
      </c>
      <c r="H72" s="43"/>
      <c r="I72" s="233"/>
      <c r="J72" s="233">
        <v>112</v>
      </c>
      <c r="K72" s="69">
        <f t="shared" si="2"/>
        <v>112</v>
      </c>
      <c r="L72" s="43">
        <v>25</v>
      </c>
      <c r="M72" s="234">
        <v>7.6</v>
      </c>
      <c r="N72" s="235">
        <v>0.2</v>
      </c>
      <c r="O72" s="43">
        <v>100</v>
      </c>
      <c r="P72" s="233">
        <v>10</v>
      </c>
      <c r="Q72" s="236"/>
      <c r="R72" s="231"/>
      <c r="S72" s="64"/>
      <c r="T72" s="43"/>
      <c r="U72" s="256"/>
      <c r="V72" s="256"/>
      <c r="W72" s="256"/>
      <c r="X72" s="86"/>
      <c r="Y72" s="86"/>
      <c r="Z72" s="220"/>
      <c r="AA72" s="4">
        <f>J72</f>
        <v>112</v>
      </c>
      <c r="AB72" s="4">
        <f>K72</f>
        <v>112</v>
      </c>
      <c r="AC72" s="46">
        <f>AB72*L72</f>
        <v>2800</v>
      </c>
      <c r="AD72" s="46">
        <f>AB72*N72</f>
        <v>22.400000000000002</v>
      </c>
      <c r="AE72" s="46">
        <f>AB72*O72</f>
        <v>11200</v>
      </c>
      <c r="AF72" s="46">
        <f>AB72*P72</f>
        <v>1120</v>
      </c>
    </row>
    <row r="73" spans="2:32" ht="12.75">
      <c r="B73" s="232"/>
      <c r="C73" s="154" t="s">
        <v>279</v>
      </c>
      <c r="D73" s="155">
        <f>SUM(I68:J73)</f>
        <v>679</v>
      </c>
      <c r="E73" s="233"/>
      <c r="F73" s="42">
        <v>6</v>
      </c>
      <c r="G73" s="206" t="s">
        <v>324</v>
      </c>
      <c r="H73" s="43"/>
      <c r="I73" s="233"/>
      <c r="J73" s="233">
        <v>57</v>
      </c>
      <c r="K73" s="69">
        <f t="shared" si="2"/>
        <v>57</v>
      </c>
      <c r="L73" s="43">
        <v>35</v>
      </c>
      <c r="M73" s="234">
        <v>7.6</v>
      </c>
      <c r="N73" s="235">
        <v>0.19</v>
      </c>
      <c r="O73" s="43">
        <v>50</v>
      </c>
      <c r="P73" s="233">
        <v>0</v>
      </c>
      <c r="Q73" s="236"/>
      <c r="R73" s="231"/>
      <c r="S73" s="64"/>
      <c r="T73" s="43"/>
      <c r="U73" s="256"/>
      <c r="V73" s="256"/>
      <c r="W73" s="256"/>
      <c r="X73" s="86"/>
      <c r="Y73" s="86"/>
      <c r="Z73" s="220"/>
      <c r="AA73" s="4">
        <f>J73</f>
        <v>57</v>
      </c>
      <c r="AB73" s="4">
        <f>K73</f>
        <v>57</v>
      </c>
      <c r="AC73" s="46">
        <f>AB73*L73</f>
        <v>1995</v>
      </c>
      <c r="AD73" s="46">
        <f>AB73*N73</f>
        <v>10.83</v>
      </c>
      <c r="AE73" s="46">
        <f>AB73*O73</f>
        <v>2850</v>
      </c>
      <c r="AF73" s="46">
        <f>AB73*P73</f>
        <v>0</v>
      </c>
    </row>
    <row r="74" spans="2:32" ht="12.75">
      <c r="B74" s="232"/>
      <c r="C74" s="232"/>
      <c r="D74" s="233"/>
      <c r="E74" s="233"/>
      <c r="F74" s="42"/>
      <c r="G74" s="206"/>
      <c r="H74" s="43"/>
      <c r="I74" s="233"/>
      <c r="J74" s="233"/>
      <c r="K74" s="69"/>
      <c r="L74" s="43"/>
      <c r="M74" s="234"/>
      <c r="N74" s="235"/>
      <c r="O74" s="43"/>
      <c r="P74" s="233"/>
      <c r="Q74" s="236"/>
      <c r="R74" s="231"/>
      <c r="S74" s="64"/>
      <c r="T74" s="43"/>
      <c r="U74" s="256"/>
      <c r="V74" s="256"/>
      <c r="W74" s="256"/>
      <c r="X74" s="86"/>
      <c r="Y74" s="86"/>
      <c r="Z74" s="220"/>
      <c r="AA74" s="4"/>
      <c r="AB74" s="4"/>
      <c r="AC74" s="46"/>
      <c r="AD74" s="46"/>
      <c r="AE74" s="46"/>
      <c r="AF74" s="46"/>
    </row>
    <row r="75" spans="2:32" ht="12.75">
      <c r="B75" s="232" t="s">
        <v>462</v>
      </c>
      <c r="C75" s="232" t="s">
        <v>463</v>
      </c>
      <c r="D75" s="233" t="s">
        <v>429</v>
      </c>
      <c r="E75" s="233" t="s">
        <v>378</v>
      </c>
      <c r="F75" s="42">
        <v>1</v>
      </c>
      <c r="G75" s="150" t="s">
        <v>458</v>
      </c>
      <c r="H75" s="43"/>
      <c r="I75" s="233"/>
      <c r="J75" s="233">
        <v>538</v>
      </c>
      <c r="K75" s="69">
        <f aca="true" t="shared" si="4" ref="K75:K80">I75+J75</f>
        <v>538</v>
      </c>
      <c r="L75" s="43">
        <v>51</v>
      </c>
      <c r="M75" s="234">
        <v>8.2</v>
      </c>
      <c r="N75" s="235">
        <v>1.8</v>
      </c>
      <c r="O75" s="151">
        <v>10750</v>
      </c>
      <c r="P75" s="233">
        <v>185</v>
      </c>
      <c r="Q75" s="257" t="s">
        <v>442</v>
      </c>
      <c r="R75" s="231"/>
      <c r="S75" s="64">
        <f aca="true" t="shared" si="5" ref="S75:T77">J75</f>
        <v>538</v>
      </c>
      <c r="T75" s="43">
        <f t="shared" si="5"/>
        <v>538</v>
      </c>
      <c r="U75" s="256">
        <f>T75*L75</f>
        <v>27438</v>
      </c>
      <c r="V75" s="256">
        <f>T75*N75</f>
        <v>968.4</v>
      </c>
      <c r="W75" s="256">
        <f>T75*O75</f>
        <v>5783500</v>
      </c>
      <c r="X75" s="86">
        <f>T75*P75</f>
        <v>99530</v>
      </c>
      <c r="Y75" s="86"/>
      <c r="Z75" s="220"/>
      <c r="AA75" s="4"/>
      <c r="AB75" s="4"/>
      <c r="AC75" s="46"/>
      <c r="AD75" s="46"/>
      <c r="AE75" s="46"/>
      <c r="AF75" s="46"/>
    </row>
    <row r="76" spans="2:32" ht="12.75">
      <c r="B76" s="232"/>
      <c r="C76" s="232"/>
      <c r="D76" s="233" t="s">
        <v>432</v>
      </c>
      <c r="E76" s="233"/>
      <c r="F76" s="42">
        <v>2</v>
      </c>
      <c r="G76" s="150" t="s">
        <v>460</v>
      </c>
      <c r="H76" s="43"/>
      <c r="I76" s="233"/>
      <c r="J76" s="233">
        <v>538</v>
      </c>
      <c r="K76" s="69">
        <f t="shared" si="4"/>
        <v>538</v>
      </c>
      <c r="L76" s="43">
        <v>56</v>
      </c>
      <c r="M76" s="234">
        <v>8.5</v>
      </c>
      <c r="N76" s="235">
        <v>2.1</v>
      </c>
      <c r="O76" s="151">
        <v>8600</v>
      </c>
      <c r="P76" s="233">
        <v>93</v>
      </c>
      <c r="Q76" s="236" t="s">
        <v>464</v>
      </c>
      <c r="R76" s="231"/>
      <c r="S76" s="64">
        <f t="shared" si="5"/>
        <v>538</v>
      </c>
      <c r="T76" s="43">
        <f t="shared" si="5"/>
        <v>538</v>
      </c>
      <c r="U76" s="256">
        <f>T76*L76</f>
        <v>30128</v>
      </c>
      <c r="V76" s="256">
        <f>T76*N76</f>
        <v>1129.8</v>
      </c>
      <c r="W76" s="256">
        <f>T76*O76</f>
        <v>4626800</v>
      </c>
      <c r="X76" s="86">
        <f>T76*P76</f>
        <v>50034</v>
      </c>
      <c r="Y76" s="86"/>
      <c r="Z76" s="220"/>
      <c r="AA76" s="4"/>
      <c r="AB76" s="4"/>
      <c r="AC76" s="46"/>
      <c r="AD76" s="46"/>
      <c r="AE76" s="46"/>
      <c r="AF76" s="46"/>
    </row>
    <row r="77" spans="2:32" ht="12.75">
      <c r="B77" s="232"/>
      <c r="C77" s="232"/>
      <c r="D77" s="233" t="s">
        <v>433</v>
      </c>
      <c r="E77" s="233"/>
      <c r="F77" s="42">
        <v>3</v>
      </c>
      <c r="G77" s="150" t="s">
        <v>465</v>
      </c>
      <c r="H77" s="43"/>
      <c r="I77" s="233"/>
      <c r="J77" s="233">
        <v>538</v>
      </c>
      <c r="K77" s="69">
        <f t="shared" si="4"/>
        <v>538</v>
      </c>
      <c r="L77" s="43">
        <v>58</v>
      </c>
      <c r="M77" s="234">
        <v>8.3</v>
      </c>
      <c r="N77" s="235">
        <v>2.5</v>
      </c>
      <c r="O77" s="151">
        <v>8250</v>
      </c>
      <c r="P77" s="233">
        <v>120</v>
      </c>
      <c r="Q77" s="236" t="s">
        <v>466</v>
      </c>
      <c r="R77" s="231"/>
      <c r="S77" s="64">
        <f t="shared" si="5"/>
        <v>538</v>
      </c>
      <c r="T77" s="43">
        <f t="shared" si="5"/>
        <v>538</v>
      </c>
      <c r="U77" s="256">
        <f>T77*L77</f>
        <v>31204</v>
      </c>
      <c r="V77" s="256">
        <f>T77*N77</f>
        <v>1345</v>
      </c>
      <c r="W77" s="256">
        <f>T77*O77</f>
        <v>4438500</v>
      </c>
      <c r="X77" s="86">
        <f>T77*P77</f>
        <v>64560</v>
      </c>
      <c r="Y77" s="86"/>
      <c r="Z77" s="220"/>
      <c r="AA77" s="4"/>
      <c r="AB77" s="4"/>
      <c r="AC77" s="46"/>
      <c r="AD77" s="46"/>
      <c r="AE77" s="46"/>
      <c r="AF77" s="46"/>
    </row>
    <row r="78" spans="2:32" ht="12.75">
      <c r="B78" s="232"/>
      <c r="C78" s="232"/>
      <c r="D78" s="258"/>
      <c r="E78" s="233"/>
      <c r="F78" s="42">
        <v>4</v>
      </c>
      <c r="G78" s="206" t="s">
        <v>435</v>
      </c>
      <c r="H78" s="43"/>
      <c r="I78" s="233">
        <v>1153</v>
      </c>
      <c r="J78" s="233"/>
      <c r="K78" s="69">
        <f t="shared" si="4"/>
        <v>1153</v>
      </c>
      <c r="L78" s="233">
        <v>25</v>
      </c>
      <c r="M78" s="235">
        <v>7.8</v>
      </c>
      <c r="N78" s="235">
        <v>0.31</v>
      </c>
      <c r="O78" s="233">
        <v>950</v>
      </c>
      <c r="P78" s="233">
        <v>15</v>
      </c>
      <c r="Q78" s="236"/>
      <c r="R78" s="231"/>
      <c r="S78" s="64"/>
      <c r="T78" s="43"/>
      <c r="U78" s="256"/>
      <c r="V78" s="256"/>
      <c r="W78" s="256"/>
      <c r="X78" s="86"/>
      <c r="Y78" s="86"/>
      <c r="Z78" s="220">
        <f>I78</f>
        <v>1153</v>
      </c>
      <c r="AA78" s="4"/>
      <c r="AB78" s="4">
        <f>K78</f>
        <v>1153</v>
      </c>
      <c r="AC78" s="46">
        <f>AB78*L78</f>
        <v>28825</v>
      </c>
      <c r="AD78" s="46">
        <f>AB78*N78</f>
        <v>357.43</v>
      </c>
      <c r="AE78" s="46">
        <f>AB78*O78</f>
        <v>1095350</v>
      </c>
      <c r="AF78" s="46">
        <f>AB78*P78</f>
        <v>17295</v>
      </c>
    </row>
    <row r="79" spans="2:32" ht="12.75">
      <c r="B79" s="232"/>
      <c r="C79" s="232"/>
      <c r="D79" s="233"/>
      <c r="E79" s="233"/>
      <c r="F79" s="42">
        <v>5</v>
      </c>
      <c r="G79" s="206" t="s">
        <v>418</v>
      </c>
      <c r="H79" s="43"/>
      <c r="I79" s="233"/>
      <c r="J79" s="233">
        <v>538</v>
      </c>
      <c r="K79" s="69">
        <f t="shared" si="4"/>
        <v>538</v>
      </c>
      <c r="L79" s="43">
        <v>18</v>
      </c>
      <c r="M79" s="234">
        <v>7.06</v>
      </c>
      <c r="N79" s="235">
        <v>0.21</v>
      </c>
      <c r="O79" s="43">
        <v>310</v>
      </c>
      <c r="P79" s="233">
        <v>20</v>
      </c>
      <c r="Q79" s="236"/>
      <c r="R79" s="231"/>
      <c r="S79" s="64"/>
      <c r="T79" s="43"/>
      <c r="U79" s="256"/>
      <c r="V79" s="256"/>
      <c r="W79" s="256"/>
      <c r="X79" s="86"/>
      <c r="Y79" s="86"/>
      <c r="Z79" s="220"/>
      <c r="AA79" s="4">
        <f>J79</f>
        <v>538</v>
      </c>
      <c r="AB79" s="4">
        <f>K79</f>
        <v>538</v>
      </c>
      <c r="AC79" s="46">
        <f>AB79*L79</f>
        <v>9684</v>
      </c>
      <c r="AD79" s="46">
        <f>AB79*N79</f>
        <v>112.97999999999999</v>
      </c>
      <c r="AE79" s="46">
        <f>AB79*O79</f>
        <v>166780</v>
      </c>
      <c r="AF79" s="46">
        <f>AB79*P79</f>
        <v>10760</v>
      </c>
    </row>
    <row r="80" spans="2:32" ht="12.75">
      <c r="B80" s="232"/>
      <c r="C80" s="154" t="s">
        <v>279</v>
      </c>
      <c r="D80" s="155">
        <f>SUM(I75:J80)</f>
        <v>3575</v>
      </c>
      <c r="E80" s="233"/>
      <c r="F80" s="42">
        <v>6</v>
      </c>
      <c r="G80" s="206" t="s">
        <v>324</v>
      </c>
      <c r="H80" s="43"/>
      <c r="I80" s="233"/>
      <c r="J80" s="233">
        <v>270</v>
      </c>
      <c r="K80" s="69">
        <f t="shared" si="4"/>
        <v>270</v>
      </c>
      <c r="L80" s="43">
        <v>38</v>
      </c>
      <c r="M80" s="234">
        <v>7.8</v>
      </c>
      <c r="N80" s="235">
        <v>0.21</v>
      </c>
      <c r="O80" s="43">
        <v>100</v>
      </c>
      <c r="P80" s="233">
        <v>10</v>
      </c>
      <c r="Q80" s="236"/>
      <c r="R80" s="231"/>
      <c r="S80" s="64"/>
      <c r="T80" s="43"/>
      <c r="U80" s="256"/>
      <c r="V80" s="256"/>
      <c r="W80" s="256"/>
      <c r="X80" s="86"/>
      <c r="Y80" s="86"/>
      <c r="Z80" s="220"/>
      <c r="AA80" s="4">
        <f>J80</f>
        <v>270</v>
      </c>
      <c r="AB80" s="4">
        <f>K80</f>
        <v>270</v>
      </c>
      <c r="AC80" s="46">
        <f>AB80*L80</f>
        <v>10260</v>
      </c>
      <c r="AD80" s="46">
        <f>AB80*N80</f>
        <v>56.699999999999996</v>
      </c>
      <c r="AE80" s="46">
        <f>AB80*O80</f>
        <v>27000</v>
      </c>
      <c r="AF80" s="46">
        <f>AB80*P80</f>
        <v>2700</v>
      </c>
    </row>
    <row r="81" spans="2:32" ht="12.75">
      <c r="B81" s="232"/>
      <c r="C81" s="232"/>
      <c r="D81" s="233"/>
      <c r="E81" s="233"/>
      <c r="F81" s="42"/>
      <c r="G81" s="206"/>
      <c r="H81" s="43"/>
      <c r="I81" s="233"/>
      <c r="J81" s="233"/>
      <c r="K81" s="69"/>
      <c r="L81" s="43"/>
      <c r="M81" s="234"/>
      <c r="N81" s="235"/>
      <c r="O81" s="43"/>
      <c r="P81" s="233"/>
      <c r="Q81" s="236"/>
      <c r="R81" s="231"/>
      <c r="S81" s="64"/>
      <c r="T81" s="43"/>
      <c r="U81" s="256"/>
      <c r="V81" s="256"/>
      <c r="W81" s="256"/>
      <c r="X81" s="86"/>
      <c r="Y81" s="86"/>
      <c r="Z81" s="220"/>
      <c r="AA81" s="4"/>
      <c r="AB81" s="4"/>
      <c r="AC81" s="46"/>
      <c r="AD81" s="46"/>
      <c r="AE81" s="46"/>
      <c r="AF81" s="46"/>
    </row>
    <row r="82" spans="2:32" ht="12.75">
      <c r="B82" s="232" t="s">
        <v>467</v>
      </c>
      <c r="C82" s="232" t="s">
        <v>468</v>
      </c>
      <c r="D82" s="233" t="s">
        <v>429</v>
      </c>
      <c r="E82" s="233" t="s">
        <v>438</v>
      </c>
      <c r="F82" s="42">
        <v>1</v>
      </c>
      <c r="G82" s="150" t="s">
        <v>458</v>
      </c>
      <c r="H82" s="43"/>
      <c r="I82" s="233"/>
      <c r="J82" s="233">
        <v>167</v>
      </c>
      <c r="K82" s="69">
        <f aca="true" t="shared" si="6" ref="K82:K87">I82+J82</f>
        <v>167</v>
      </c>
      <c r="L82" s="43">
        <v>50</v>
      </c>
      <c r="M82" s="234">
        <v>7.8</v>
      </c>
      <c r="N82" s="235">
        <v>1.3</v>
      </c>
      <c r="O82" s="151">
        <v>1460</v>
      </c>
      <c r="P82" s="233">
        <v>40</v>
      </c>
      <c r="Q82" s="236" t="s">
        <v>444</v>
      </c>
      <c r="R82" s="231"/>
      <c r="S82" s="64">
        <f aca="true" t="shared" si="7" ref="S82:T85">J82</f>
        <v>167</v>
      </c>
      <c r="T82" s="43">
        <f t="shared" si="7"/>
        <v>167</v>
      </c>
      <c r="U82" s="256">
        <f>T82*L82</f>
        <v>8350</v>
      </c>
      <c r="V82" s="256">
        <f>T82*N82</f>
        <v>217.1</v>
      </c>
      <c r="W82" s="256">
        <f>T82*O82</f>
        <v>243820</v>
      </c>
      <c r="X82" s="86">
        <f>T82*P82</f>
        <v>6680</v>
      </c>
      <c r="Y82" s="86"/>
      <c r="Z82" s="220"/>
      <c r="AA82" s="4"/>
      <c r="AB82" s="4"/>
      <c r="AC82" s="46"/>
      <c r="AD82" s="46"/>
      <c r="AE82" s="46"/>
      <c r="AF82" s="46"/>
    </row>
    <row r="83" spans="2:32" ht="12.75">
      <c r="B83" s="232"/>
      <c r="C83" s="232"/>
      <c r="D83" s="233"/>
      <c r="E83" s="233"/>
      <c r="F83" s="42">
        <v>2</v>
      </c>
      <c r="G83" s="150" t="s">
        <v>469</v>
      </c>
      <c r="H83" s="43"/>
      <c r="I83" s="233"/>
      <c r="J83" s="233">
        <v>102</v>
      </c>
      <c r="K83" s="69">
        <f t="shared" si="6"/>
        <v>102</v>
      </c>
      <c r="L83" s="43">
        <v>51</v>
      </c>
      <c r="M83" s="234">
        <v>8.01</v>
      </c>
      <c r="N83" s="235">
        <v>2.01</v>
      </c>
      <c r="O83" s="151">
        <v>2300</v>
      </c>
      <c r="P83" s="233">
        <v>70</v>
      </c>
      <c r="Q83" s="236"/>
      <c r="R83" s="231"/>
      <c r="S83" s="64">
        <f t="shared" si="7"/>
        <v>102</v>
      </c>
      <c r="T83" s="43">
        <f t="shared" si="7"/>
        <v>102</v>
      </c>
      <c r="U83" s="256">
        <f>T83*L83</f>
        <v>5202</v>
      </c>
      <c r="V83" s="256">
        <f>T83*N83</f>
        <v>205.01999999999998</v>
      </c>
      <c r="W83" s="256">
        <f>T83*O83</f>
        <v>234600</v>
      </c>
      <c r="X83" s="86">
        <f>T83*P83</f>
        <v>7140</v>
      </c>
      <c r="Y83" s="86"/>
      <c r="Z83" s="220"/>
      <c r="AA83" s="4"/>
      <c r="AB83" s="4"/>
      <c r="AC83" s="46"/>
      <c r="AD83" s="46"/>
      <c r="AE83" s="46"/>
      <c r="AF83" s="46"/>
    </row>
    <row r="84" spans="2:32" ht="12.75">
      <c r="B84" s="232"/>
      <c r="C84" s="232"/>
      <c r="D84" s="233"/>
      <c r="E84" s="233"/>
      <c r="F84" s="42">
        <v>3</v>
      </c>
      <c r="G84" s="150" t="s">
        <v>460</v>
      </c>
      <c r="H84" s="43"/>
      <c r="I84" s="233"/>
      <c r="J84" s="233">
        <v>167</v>
      </c>
      <c r="K84" s="69">
        <f t="shared" si="6"/>
        <v>167</v>
      </c>
      <c r="L84" s="43">
        <v>48</v>
      </c>
      <c r="M84" s="234">
        <v>7.8</v>
      </c>
      <c r="N84" s="235">
        <v>0.3</v>
      </c>
      <c r="O84" s="151">
        <v>1460</v>
      </c>
      <c r="P84" s="233">
        <v>75</v>
      </c>
      <c r="Q84" s="236"/>
      <c r="R84" s="231"/>
      <c r="S84" s="64">
        <f t="shared" si="7"/>
        <v>167</v>
      </c>
      <c r="T84" s="43">
        <f t="shared" si="7"/>
        <v>167</v>
      </c>
      <c r="U84" s="256">
        <f>T84*L84</f>
        <v>8016</v>
      </c>
      <c r="V84" s="256">
        <f>T84*N84</f>
        <v>50.1</v>
      </c>
      <c r="W84" s="256">
        <f>T84*O84</f>
        <v>243820</v>
      </c>
      <c r="X84" s="86">
        <f>T84*P84</f>
        <v>12525</v>
      </c>
      <c r="Y84" s="86"/>
      <c r="Z84" s="220"/>
      <c r="AA84" s="4"/>
      <c r="AB84" s="4"/>
      <c r="AC84" s="46"/>
      <c r="AD84" s="46"/>
      <c r="AE84" s="46"/>
      <c r="AF84" s="46"/>
    </row>
    <row r="85" spans="2:32" ht="12.75">
      <c r="B85" s="232"/>
      <c r="C85" s="232"/>
      <c r="D85" s="233"/>
      <c r="E85" s="233"/>
      <c r="F85" s="42">
        <v>4</v>
      </c>
      <c r="G85" s="150" t="s">
        <v>470</v>
      </c>
      <c r="H85" s="43"/>
      <c r="I85" s="233"/>
      <c r="J85" s="233">
        <v>102</v>
      </c>
      <c r="K85" s="69">
        <f t="shared" si="6"/>
        <v>102</v>
      </c>
      <c r="L85" s="43">
        <v>50</v>
      </c>
      <c r="M85" s="234">
        <v>8.03</v>
      </c>
      <c r="N85" s="235">
        <v>1.8</v>
      </c>
      <c r="O85" s="151">
        <v>2300</v>
      </c>
      <c r="P85" s="233">
        <v>70</v>
      </c>
      <c r="Q85" s="236"/>
      <c r="R85" s="231"/>
      <c r="S85" s="64">
        <f t="shared" si="7"/>
        <v>102</v>
      </c>
      <c r="T85" s="43">
        <f t="shared" si="7"/>
        <v>102</v>
      </c>
      <c r="U85" s="256">
        <f>T85*L85</f>
        <v>5100</v>
      </c>
      <c r="V85" s="256">
        <f>T85*N85</f>
        <v>183.6</v>
      </c>
      <c r="W85" s="256">
        <f>T85*O85</f>
        <v>234600</v>
      </c>
      <c r="X85" s="86">
        <f>T85*P85</f>
        <v>7140</v>
      </c>
      <c r="Y85" s="86"/>
      <c r="Z85" s="220"/>
      <c r="AA85" s="4"/>
      <c r="AB85" s="4"/>
      <c r="AC85" s="46"/>
      <c r="AD85" s="46"/>
      <c r="AE85" s="46"/>
      <c r="AF85" s="46"/>
    </row>
    <row r="86" spans="2:32" ht="12.75">
      <c r="B86" s="232"/>
      <c r="C86" s="232"/>
      <c r="D86" s="233"/>
      <c r="E86" s="233"/>
      <c r="F86" s="42">
        <v>5</v>
      </c>
      <c r="G86" s="150" t="s">
        <v>465</v>
      </c>
      <c r="H86" s="43"/>
      <c r="I86" s="233">
        <v>167</v>
      </c>
      <c r="J86" s="233"/>
      <c r="K86" s="69">
        <f t="shared" si="6"/>
        <v>167</v>
      </c>
      <c r="L86" s="43">
        <v>40</v>
      </c>
      <c r="M86" s="234">
        <v>7.2</v>
      </c>
      <c r="N86" s="235">
        <v>0.2</v>
      </c>
      <c r="O86" s="151">
        <v>2260</v>
      </c>
      <c r="P86" s="233">
        <v>30</v>
      </c>
      <c r="Q86" s="236"/>
      <c r="R86" s="231">
        <f>I86</f>
        <v>167</v>
      </c>
      <c r="S86" s="64"/>
      <c r="T86" s="43">
        <f>K86</f>
        <v>167</v>
      </c>
      <c r="U86" s="256">
        <f>T86*L86</f>
        <v>6680</v>
      </c>
      <c r="V86" s="256">
        <f>T86*N86</f>
        <v>33.4</v>
      </c>
      <c r="W86" s="256">
        <f>T86*O86</f>
        <v>377420</v>
      </c>
      <c r="X86" s="86">
        <f>T86*P86</f>
        <v>5010</v>
      </c>
      <c r="Y86" s="86"/>
      <c r="Z86" s="220"/>
      <c r="AA86" s="4"/>
      <c r="AB86" s="4"/>
      <c r="AC86" s="46"/>
      <c r="AD86" s="46"/>
      <c r="AE86" s="46"/>
      <c r="AF86" s="46"/>
    </row>
    <row r="87" spans="2:32" ht="12.75">
      <c r="B87" s="232"/>
      <c r="C87" s="232"/>
      <c r="D87" s="233"/>
      <c r="E87" s="233"/>
      <c r="F87" s="42">
        <v>6</v>
      </c>
      <c r="G87" s="206" t="s">
        <v>418</v>
      </c>
      <c r="H87" s="43"/>
      <c r="I87" s="233">
        <v>167</v>
      </c>
      <c r="J87" s="233"/>
      <c r="K87" s="69">
        <f t="shared" si="6"/>
        <v>167</v>
      </c>
      <c r="L87" s="43">
        <v>18</v>
      </c>
      <c r="M87" s="234">
        <v>7.2</v>
      </c>
      <c r="N87" s="235">
        <v>0.18</v>
      </c>
      <c r="O87" s="43">
        <v>150</v>
      </c>
      <c r="P87" s="233">
        <v>0</v>
      </c>
      <c r="Q87" s="236"/>
      <c r="R87" s="231"/>
      <c r="S87" s="64"/>
      <c r="T87" s="43"/>
      <c r="U87" s="256"/>
      <c r="V87" s="256"/>
      <c r="W87" s="256"/>
      <c r="X87" s="86"/>
      <c r="Y87" s="86"/>
      <c r="Z87" s="220">
        <f>I87</f>
        <v>167</v>
      </c>
      <c r="AA87" s="4"/>
      <c r="AB87" s="4">
        <f>K87</f>
        <v>167</v>
      </c>
      <c r="AC87" s="46">
        <f>AB87*L87</f>
        <v>3006</v>
      </c>
      <c r="AD87" s="46">
        <f>AB87*N87</f>
        <v>30.06</v>
      </c>
      <c r="AE87" s="46">
        <f>AB87*O87</f>
        <v>25050</v>
      </c>
      <c r="AF87" s="46">
        <f>AB87*P87</f>
        <v>0</v>
      </c>
    </row>
    <row r="88" spans="2:32" ht="12.75">
      <c r="B88" s="232"/>
      <c r="C88" s="154" t="s">
        <v>279</v>
      </c>
      <c r="D88" s="155">
        <f>SUM(I82:J87)</f>
        <v>872</v>
      </c>
      <c r="E88" s="233"/>
      <c r="F88" s="42"/>
      <c r="G88" s="206"/>
      <c r="H88" s="43"/>
      <c r="I88" s="233"/>
      <c r="J88" s="233"/>
      <c r="K88" s="69"/>
      <c r="L88" s="43"/>
      <c r="M88" s="234"/>
      <c r="N88" s="235"/>
      <c r="O88" s="43"/>
      <c r="P88" s="233"/>
      <c r="Q88" s="236"/>
      <c r="R88" s="231"/>
      <c r="S88" s="64"/>
      <c r="T88" s="43"/>
      <c r="U88" s="256"/>
      <c r="V88" s="256"/>
      <c r="W88" s="256"/>
      <c r="X88" s="86"/>
      <c r="Y88" s="86"/>
      <c r="Z88" s="220"/>
      <c r="AA88" s="4"/>
      <c r="AB88" s="4"/>
      <c r="AC88" s="46"/>
      <c r="AD88" s="46"/>
      <c r="AE88" s="46"/>
      <c r="AF88" s="46"/>
    </row>
    <row r="89" spans="2:32" ht="12.75">
      <c r="B89" s="232"/>
      <c r="C89" s="232"/>
      <c r="D89" s="233"/>
      <c r="E89" s="233"/>
      <c r="F89" s="42"/>
      <c r="G89" s="206"/>
      <c r="H89" s="43"/>
      <c r="I89" s="233"/>
      <c r="J89" s="233"/>
      <c r="K89" s="69"/>
      <c r="L89" s="43"/>
      <c r="M89" s="234"/>
      <c r="N89" s="235"/>
      <c r="O89" s="43"/>
      <c r="P89" s="233"/>
      <c r="Q89" s="236"/>
      <c r="R89" s="231"/>
      <c r="S89" s="64"/>
      <c r="T89" s="43"/>
      <c r="U89" s="256"/>
      <c r="V89" s="256"/>
      <c r="W89" s="256"/>
      <c r="X89" s="86"/>
      <c r="Y89" s="86"/>
      <c r="Z89" s="220"/>
      <c r="AA89" s="4"/>
      <c r="AB89" s="4"/>
      <c r="AC89" s="46"/>
      <c r="AD89" s="46"/>
      <c r="AE89" s="46"/>
      <c r="AF89" s="46"/>
    </row>
    <row r="90" spans="2:32" ht="12.75">
      <c r="B90" s="232" t="s">
        <v>471</v>
      </c>
      <c r="C90" s="232" t="s">
        <v>457</v>
      </c>
      <c r="D90" s="233" t="s">
        <v>429</v>
      </c>
      <c r="E90" s="233" t="s">
        <v>438</v>
      </c>
      <c r="F90" s="42">
        <v>1</v>
      </c>
      <c r="G90" s="150" t="s">
        <v>458</v>
      </c>
      <c r="H90" s="43"/>
      <c r="I90" s="233"/>
      <c r="J90" s="233">
        <v>117</v>
      </c>
      <c r="K90" s="69">
        <f>I90+J90</f>
        <v>117</v>
      </c>
      <c r="L90" s="43">
        <v>42</v>
      </c>
      <c r="M90" s="234">
        <v>9.55</v>
      </c>
      <c r="N90" s="235">
        <v>0.62</v>
      </c>
      <c r="O90" s="151">
        <v>1500</v>
      </c>
      <c r="P90" s="233">
        <v>30</v>
      </c>
      <c r="Q90" s="236" t="s">
        <v>444</v>
      </c>
      <c r="R90" s="231"/>
      <c r="S90" s="64">
        <f aca="true" t="shared" si="8" ref="S90:T93">J90</f>
        <v>117</v>
      </c>
      <c r="T90" s="43">
        <f t="shared" si="8"/>
        <v>117</v>
      </c>
      <c r="U90" s="256">
        <f>T90*L90</f>
        <v>4914</v>
      </c>
      <c r="V90" s="256">
        <f>T90*N90</f>
        <v>72.54</v>
      </c>
      <c r="W90" s="256">
        <f>T90*O90</f>
        <v>175500</v>
      </c>
      <c r="X90" s="86">
        <f>T90*P90</f>
        <v>3510</v>
      </c>
      <c r="Y90" s="86"/>
      <c r="Z90" s="220"/>
      <c r="AA90" s="4"/>
      <c r="AB90" s="4"/>
      <c r="AC90" s="46"/>
      <c r="AD90" s="46"/>
      <c r="AE90" s="46"/>
      <c r="AF90" s="46"/>
    </row>
    <row r="91" spans="2:32" ht="12.75">
      <c r="B91" s="232"/>
      <c r="C91" s="232"/>
      <c r="D91" s="233"/>
      <c r="E91" s="233"/>
      <c r="F91" s="42">
        <v>2</v>
      </c>
      <c r="G91" s="150" t="s">
        <v>469</v>
      </c>
      <c r="H91" s="43"/>
      <c r="I91" s="233"/>
      <c r="J91" s="233">
        <v>87</v>
      </c>
      <c r="K91" s="69">
        <f>I91+J91</f>
        <v>87</v>
      </c>
      <c r="L91" s="43">
        <v>50</v>
      </c>
      <c r="M91" s="234">
        <v>9.64</v>
      </c>
      <c r="N91" s="235">
        <v>0.96</v>
      </c>
      <c r="O91" s="151">
        <v>2380</v>
      </c>
      <c r="P91" s="233">
        <v>50</v>
      </c>
      <c r="Q91" s="236"/>
      <c r="R91" s="231"/>
      <c r="S91" s="64">
        <f t="shared" si="8"/>
        <v>87</v>
      </c>
      <c r="T91" s="43">
        <f t="shared" si="8"/>
        <v>87</v>
      </c>
      <c r="U91" s="256">
        <f>T91*L91</f>
        <v>4350</v>
      </c>
      <c r="V91" s="256">
        <f>T91*N91</f>
        <v>83.52</v>
      </c>
      <c r="W91" s="256">
        <f>T91*O91</f>
        <v>207060</v>
      </c>
      <c r="X91" s="86">
        <f>T91*P91</f>
        <v>4350</v>
      </c>
      <c r="Y91" s="86"/>
      <c r="Z91" s="220"/>
      <c r="AA91" s="4"/>
      <c r="AB91" s="4"/>
      <c r="AC91" s="46"/>
      <c r="AD91" s="46"/>
      <c r="AE91" s="46"/>
      <c r="AF91" s="46"/>
    </row>
    <row r="92" spans="2:32" ht="12.75">
      <c r="B92" s="232"/>
      <c r="C92" s="232"/>
      <c r="D92" s="233"/>
      <c r="E92" s="233"/>
      <c r="F92" s="42">
        <v>3</v>
      </c>
      <c r="G92" s="150" t="s">
        <v>460</v>
      </c>
      <c r="H92" s="43"/>
      <c r="I92" s="233"/>
      <c r="J92" s="233">
        <v>117</v>
      </c>
      <c r="K92" s="69">
        <f>I92+J92</f>
        <v>117</v>
      </c>
      <c r="L92" s="43">
        <v>42</v>
      </c>
      <c r="M92" s="234">
        <v>10.18</v>
      </c>
      <c r="N92" s="235">
        <v>0.66</v>
      </c>
      <c r="O92" s="151">
        <v>1200</v>
      </c>
      <c r="P92" s="233">
        <v>55</v>
      </c>
      <c r="Q92" s="236"/>
      <c r="R92" s="231"/>
      <c r="S92" s="64">
        <f t="shared" si="8"/>
        <v>117</v>
      </c>
      <c r="T92" s="43">
        <f t="shared" si="8"/>
        <v>117</v>
      </c>
      <c r="U92" s="256">
        <f>T92*L92</f>
        <v>4914</v>
      </c>
      <c r="V92" s="256">
        <f>T92*N92</f>
        <v>77.22</v>
      </c>
      <c r="W92" s="256">
        <f>T92*O92</f>
        <v>140400</v>
      </c>
      <c r="X92" s="86">
        <f>T92*P92</f>
        <v>6435</v>
      </c>
      <c r="Y92" s="86"/>
      <c r="Z92" s="220"/>
      <c r="AA92" s="4"/>
      <c r="AB92" s="4"/>
      <c r="AC92" s="46"/>
      <c r="AD92" s="46"/>
      <c r="AE92" s="46"/>
      <c r="AF92" s="46"/>
    </row>
    <row r="93" spans="2:32" ht="12.75">
      <c r="B93" s="232"/>
      <c r="C93" s="232"/>
      <c r="D93" s="233"/>
      <c r="E93" s="233"/>
      <c r="F93" s="42">
        <v>4</v>
      </c>
      <c r="G93" s="150" t="s">
        <v>470</v>
      </c>
      <c r="H93" s="43"/>
      <c r="I93" s="233"/>
      <c r="J93" s="233">
        <v>87</v>
      </c>
      <c r="K93" s="69">
        <f>I93+J93</f>
        <v>87</v>
      </c>
      <c r="L93" s="43">
        <v>54</v>
      </c>
      <c r="M93" s="234">
        <v>10.37</v>
      </c>
      <c r="N93" s="235">
        <v>1.04</v>
      </c>
      <c r="O93" s="151">
        <v>1850</v>
      </c>
      <c r="P93" s="233">
        <v>50</v>
      </c>
      <c r="Q93" s="236"/>
      <c r="R93" s="231"/>
      <c r="S93" s="64">
        <f t="shared" si="8"/>
        <v>87</v>
      </c>
      <c r="T93" s="43">
        <f t="shared" si="8"/>
        <v>87</v>
      </c>
      <c r="U93" s="256">
        <f>T93*L93</f>
        <v>4698</v>
      </c>
      <c r="V93" s="256">
        <f>T93*N93</f>
        <v>90.48</v>
      </c>
      <c r="W93" s="256">
        <f>T93*O93</f>
        <v>160950</v>
      </c>
      <c r="X93" s="86">
        <f>T93*P93</f>
        <v>4350</v>
      </c>
      <c r="Y93" s="86"/>
      <c r="Z93" s="220"/>
      <c r="AA93" s="4"/>
      <c r="AB93" s="4"/>
      <c r="AC93" s="46"/>
      <c r="AD93" s="46"/>
      <c r="AE93" s="46"/>
      <c r="AF93" s="46"/>
    </row>
    <row r="94" spans="2:32" ht="12.75">
      <c r="B94" s="232"/>
      <c r="C94" s="154" t="s">
        <v>279</v>
      </c>
      <c r="D94" s="155">
        <f>SUM(I90:J94)</f>
        <v>525</v>
      </c>
      <c r="E94" s="233"/>
      <c r="F94" s="42">
        <v>5</v>
      </c>
      <c r="G94" s="206" t="s">
        <v>418</v>
      </c>
      <c r="H94" s="43"/>
      <c r="I94" s="233">
        <v>117</v>
      </c>
      <c r="J94" s="233"/>
      <c r="K94" s="69">
        <f>I94+J94</f>
        <v>117</v>
      </c>
      <c r="L94" s="43">
        <v>16</v>
      </c>
      <c r="M94" s="234">
        <v>8.76</v>
      </c>
      <c r="N94" s="235">
        <v>0.21</v>
      </c>
      <c r="O94" s="43">
        <v>150</v>
      </c>
      <c r="P94" s="233">
        <v>10</v>
      </c>
      <c r="Q94" s="236"/>
      <c r="R94" s="231"/>
      <c r="S94" s="64"/>
      <c r="T94" s="43"/>
      <c r="U94" s="256"/>
      <c r="V94" s="256"/>
      <c r="W94" s="256"/>
      <c r="X94" s="86"/>
      <c r="Y94" s="86"/>
      <c r="Z94" s="220">
        <f>I94</f>
        <v>117</v>
      </c>
      <c r="AA94" s="4"/>
      <c r="AB94" s="4">
        <f>K94</f>
        <v>117</v>
      </c>
      <c r="AC94" s="46">
        <f>AB94*L94</f>
        <v>1872</v>
      </c>
      <c r="AD94" s="46">
        <f>AB94*N94</f>
        <v>24.57</v>
      </c>
      <c r="AE94" s="46">
        <f>AB94*O94</f>
        <v>17550</v>
      </c>
      <c r="AF94" s="46">
        <f>AB94*P94</f>
        <v>1170</v>
      </c>
    </row>
    <row r="95" spans="2:32" ht="12.75">
      <c r="B95" s="232"/>
      <c r="C95" s="232"/>
      <c r="D95" s="233"/>
      <c r="E95" s="233"/>
      <c r="F95" s="42"/>
      <c r="G95" s="206"/>
      <c r="H95" s="43"/>
      <c r="I95" s="233"/>
      <c r="J95" s="233"/>
      <c r="K95" s="69"/>
      <c r="L95" s="43"/>
      <c r="M95" s="234"/>
      <c r="N95" s="235"/>
      <c r="O95" s="43"/>
      <c r="P95" s="233"/>
      <c r="Q95" s="236"/>
      <c r="R95" s="231"/>
      <c r="S95" s="64"/>
      <c r="T95" s="43"/>
      <c r="U95" s="256"/>
      <c r="V95" s="256"/>
      <c r="W95" s="256"/>
      <c r="X95" s="86"/>
      <c r="Y95" s="86"/>
      <c r="Z95" s="220"/>
      <c r="AA95" s="4"/>
      <c r="AB95" s="4"/>
      <c r="AC95" s="46"/>
      <c r="AD95" s="46"/>
      <c r="AE95" s="46"/>
      <c r="AF95" s="46"/>
    </row>
    <row r="96" spans="2:32" ht="12.75">
      <c r="B96" s="232" t="s">
        <v>472</v>
      </c>
      <c r="C96" s="232" t="s">
        <v>457</v>
      </c>
      <c r="D96" s="233" t="s">
        <v>429</v>
      </c>
      <c r="E96" s="233" t="s">
        <v>386</v>
      </c>
      <c r="F96" s="42">
        <v>1</v>
      </c>
      <c r="G96" s="150" t="s">
        <v>458</v>
      </c>
      <c r="H96" s="43"/>
      <c r="I96" s="233"/>
      <c r="J96" s="233">
        <v>349</v>
      </c>
      <c r="K96" s="69">
        <f aca="true" t="shared" si="9" ref="K96:K101">I96+J96</f>
        <v>349</v>
      </c>
      <c r="L96" s="43">
        <v>54</v>
      </c>
      <c r="M96" s="234">
        <v>8.04</v>
      </c>
      <c r="N96" s="235">
        <v>0.2</v>
      </c>
      <c r="O96" s="151">
        <v>6100</v>
      </c>
      <c r="P96" s="233">
        <v>39</v>
      </c>
      <c r="Q96" s="236" t="s">
        <v>444</v>
      </c>
      <c r="R96" s="231"/>
      <c r="S96" s="64">
        <f aca="true" t="shared" si="10" ref="S96:T99">J96</f>
        <v>349</v>
      </c>
      <c r="T96" s="43">
        <f t="shared" si="10"/>
        <v>349</v>
      </c>
      <c r="U96" s="256">
        <f>T96*L96</f>
        <v>18846</v>
      </c>
      <c r="V96" s="256">
        <f>T96*N96</f>
        <v>69.8</v>
      </c>
      <c r="W96" s="256">
        <f>T96*O96</f>
        <v>2128900</v>
      </c>
      <c r="X96" s="86">
        <f>T96*P96</f>
        <v>13611</v>
      </c>
      <c r="Y96" s="86"/>
      <c r="Z96" s="220"/>
      <c r="AA96" s="4"/>
      <c r="AB96" s="4"/>
      <c r="AC96" s="46"/>
      <c r="AD96" s="46"/>
      <c r="AE96" s="46"/>
      <c r="AF96" s="46"/>
    </row>
    <row r="97" spans="2:32" ht="12.75">
      <c r="B97" s="232"/>
      <c r="C97" s="232"/>
      <c r="D97" s="233"/>
      <c r="E97" s="233"/>
      <c r="F97" s="42">
        <v>2</v>
      </c>
      <c r="G97" s="150" t="s">
        <v>435</v>
      </c>
      <c r="H97" s="43"/>
      <c r="I97" s="233"/>
      <c r="J97" s="233">
        <v>95</v>
      </c>
      <c r="K97" s="69">
        <f t="shared" si="9"/>
        <v>95</v>
      </c>
      <c r="L97" s="43">
        <v>56</v>
      </c>
      <c r="M97" s="234">
        <v>7.77</v>
      </c>
      <c r="N97" s="235">
        <v>0.22</v>
      </c>
      <c r="O97" s="151">
        <v>7050</v>
      </c>
      <c r="P97" s="233">
        <v>363</v>
      </c>
      <c r="Q97" s="236"/>
      <c r="R97" s="231"/>
      <c r="S97" s="64">
        <f t="shared" si="10"/>
        <v>95</v>
      </c>
      <c r="T97" s="43">
        <f t="shared" si="10"/>
        <v>95</v>
      </c>
      <c r="U97" s="256">
        <f>T97*L97</f>
        <v>5320</v>
      </c>
      <c r="V97" s="256">
        <f>T97*N97</f>
        <v>20.9</v>
      </c>
      <c r="W97" s="256">
        <f>T97*O97</f>
        <v>669750</v>
      </c>
      <c r="X97" s="86">
        <f>T97*P97</f>
        <v>34485</v>
      </c>
      <c r="Y97" s="86"/>
      <c r="Z97" s="220"/>
      <c r="AA97" s="4"/>
      <c r="AB97" s="4"/>
      <c r="AC97" s="46"/>
      <c r="AD97" s="46"/>
      <c r="AE97" s="46"/>
      <c r="AF97" s="46"/>
    </row>
    <row r="98" spans="2:32" ht="12.75">
      <c r="B98" s="232"/>
      <c r="C98" s="232"/>
      <c r="D98" s="258"/>
      <c r="E98" s="233"/>
      <c r="F98" s="42">
        <v>3</v>
      </c>
      <c r="G98" s="150" t="s">
        <v>459</v>
      </c>
      <c r="H98" s="43"/>
      <c r="I98" s="233"/>
      <c r="J98" s="233">
        <v>349</v>
      </c>
      <c r="K98" s="69">
        <f t="shared" si="9"/>
        <v>349</v>
      </c>
      <c r="L98" s="43">
        <v>40</v>
      </c>
      <c r="M98" s="234">
        <v>6.83</v>
      </c>
      <c r="N98" s="235">
        <v>0.19</v>
      </c>
      <c r="O98" s="151">
        <v>880</v>
      </c>
      <c r="P98" s="233">
        <v>31</v>
      </c>
      <c r="Q98" s="236"/>
      <c r="R98" s="231"/>
      <c r="S98" s="64">
        <f t="shared" si="10"/>
        <v>349</v>
      </c>
      <c r="T98" s="43">
        <f t="shared" si="10"/>
        <v>349</v>
      </c>
      <c r="U98" s="256">
        <f>T98*L98</f>
        <v>13960</v>
      </c>
      <c r="V98" s="256">
        <f>T98*N98</f>
        <v>66.31</v>
      </c>
      <c r="W98" s="256">
        <f>T98*O98</f>
        <v>307120</v>
      </c>
      <c r="X98" s="86">
        <f>T98*P98</f>
        <v>10819</v>
      </c>
      <c r="Y98" s="86"/>
      <c r="Z98" s="220"/>
      <c r="AA98" s="4"/>
      <c r="AB98" s="4"/>
      <c r="AC98" s="46"/>
      <c r="AD98" s="46"/>
      <c r="AE98" s="46"/>
      <c r="AF98" s="46"/>
    </row>
    <row r="99" spans="2:32" ht="12.75">
      <c r="B99" s="232"/>
      <c r="C99" s="232"/>
      <c r="D99" s="233"/>
      <c r="E99" s="233"/>
      <c r="F99" s="42">
        <v>4</v>
      </c>
      <c r="G99" s="150" t="s">
        <v>460</v>
      </c>
      <c r="H99" s="43"/>
      <c r="I99" s="233"/>
      <c r="J99" s="233">
        <v>349</v>
      </c>
      <c r="K99" s="69">
        <f t="shared" si="9"/>
        <v>349</v>
      </c>
      <c r="L99" s="43">
        <v>43</v>
      </c>
      <c r="M99" s="234">
        <v>7.34</v>
      </c>
      <c r="N99" s="235">
        <v>0.18</v>
      </c>
      <c r="O99" s="151">
        <v>1350</v>
      </c>
      <c r="P99" s="233">
        <v>25</v>
      </c>
      <c r="Q99" s="236"/>
      <c r="R99" s="231"/>
      <c r="S99" s="64">
        <f t="shared" si="10"/>
        <v>349</v>
      </c>
      <c r="T99" s="43">
        <f t="shared" si="10"/>
        <v>349</v>
      </c>
      <c r="U99" s="256">
        <f>T99*L99</f>
        <v>15007</v>
      </c>
      <c r="V99" s="256">
        <f>T99*N99</f>
        <v>62.82</v>
      </c>
      <c r="W99" s="256">
        <f>T99*O99</f>
        <v>471150</v>
      </c>
      <c r="X99" s="86">
        <f>T99*P99</f>
        <v>8725</v>
      </c>
      <c r="Y99" s="86"/>
      <c r="Z99" s="220"/>
      <c r="AA99" s="4"/>
      <c r="AB99" s="4"/>
      <c r="AC99" s="46"/>
      <c r="AD99" s="46"/>
      <c r="AE99" s="46"/>
      <c r="AF99" s="46"/>
    </row>
    <row r="100" spans="2:32" ht="12.75">
      <c r="B100" s="232"/>
      <c r="C100" s="232"/>
      <c r="D100" s="233"/>
      <c r="E100" s="233"/>
      <c r="F100" s="42">
        <v>5</v>
      </c>
      <c r="G100" s="206" t="s">
        <v>461</v>
      </c>
      <c r="H100" s="43"/>
      <c r="I100" s="233">
        <v>349</v>
      </c>
      <c r="J100" s="233"/>
      <c r="K100" s="69">
        <f t="shared" si="9"/>
        <v>349</v>
      </c>
      <c r="L100" s="43">
        <v>22</v>
      </c>
      <c r="M100" s="234">
        <v>7.05</v>
      </c>
      <c r="N100" s="235">
        <v>0.18</v>
      </c>
      <c r="O100" s="43">
        <v>200</v>
      </c>
      <c r="P100" s="233">
        <v>11</v>
      </c>
      <c r="Q100" s="236"/>
      <c r="R100" s="231"/>
      <c r="S100" s="64"/>
      <c r="T100" s="43"/>
      <c r="U100" s="256"/>
      <c r="V100" s="256"/>
      <c r="W100" s="256"/>
      <c r="X100" s="86"/>
      <c r="Y100" s="86"/>
      <c r="Z100" s="220">
        <f>I100</f>
        <v>349</v>
      </c>
      <c r="AA100" s="4"/>
      <c r="AB100" s="4">
        <f>K100</f>
        <v>349</v>
      </c>
      <c r="AC100" s="46">
        <f>AB100*L100</f>
        <v>7678</v>
      </c>
      <c r="AD100" s="46">
        <f>AB100*N100</f>
        <v>62.82</v>
      </c>
      <c r="AE100" s="46">
        <f>AB100*O100</f>
        <v>69800</v>
      </c>
      <c r="AF100" s="46">
        <f>AB100*P100</f>
        <v>3839</v>
      </c>
    </row>
    <row r="101" spans="2:32" ht="12.75">
      <c r="B101" s="232"/>
      <c r="C101" s="154" t="s">
        <v>279</v>
      </c>
      <c r="D101" s="155">
        <f>SUM(I96:J101)</f>
        <v>1666</v>
      </c>
      <c r="E101" s="233"/>
      <c r="F101" s="42">
        <v>6</v>
      </c>
      <c r="G101" s="206" t="s">
        <v>324</v>
      </c>
      <c r="H101" s="43"/>
      <c r="I101" s="233">
        <v>175</v>
      </c>
      <c r="J101" s="233"/>
      <c r="K101" s="69">
        <f t="shared" si="9"/>
        <v>175</v>
      </c>
      <c r="L101" s="43">
        <v>17</v>
      </c>
      <c r="M101" s="234">
        <v>7.8</v>
      </c>
      <c r="N101" s="235">
        <v>0.21</v>
      </c>
      <c r="O101" s="43">
        <v>50</v>
      </c>
      <c r="P101" s="233">
        <v>0</v>
      </c>
      <c r="Q101" s="236"/>
      <c r="R101" s="231"/>
      <c r="S101" s="64"/>
      <c r="T101" s="43"/>
      <c r="U101" s="256"/>
      <c r="V101" s="256"/>
      <c r="W101" s="256"/>
      <c r="X101" s="86"/>
      <c r="Y101" s="86"/>
      <c r="Z101" s="220">
        <f>I101</f>
        <v>175</v>
      </c>
      <c r="AA101" s="4"/>
      <c r="AB101" s="4">
        <f>K101</f>
        <v>175</v>
      </c>
      <c r="AC101" s="46">
        <f>AB101*L101</f>
        <v>2975</v>
      </c>
      <c r="AD101" s="46">
        <f>AB101*N101</f>
        <v>36.75</v>
      </c>
      <c r="AE101" s="46">
        <f>AB101*O101</f>
        <v>8750</v>
      </c>
      <c r="AF101" s="46">
        <f>AB101*P101</f>
        <v>0</v>
      </c>
    </row>
    <row r="102" spans="2:26" ht="12.75">
      <c r="B102" s="232"/>
      <c r="C102" s="154"/>
      <c r="D102" s="155"/>
      <c r="E102" s="233"/>
      <c r="F102" s="42"/>
      <c r="G102" s="206"/>
      <c r="H102" s="43"/>
      <c r="I102" s="233"/>
      <c r="J102" s="233"/>
      <c r="K102" s="69"/>
      <c r="L102" s="43"/>
      <c r="M102" s="234"/>
      <c r="N102" s="235"/>
      <c r="O102" s="43"/>
      <c r="P102" s="233"/>
      <c r="Q102" s="236"/>
      <c r="R102" s="42"/>
      <c r="S102" s="43"/>
      <c r="T102" s="43"/>
      <c r="U102" s="234"/>
      <c r="V102" s="234"/>
      <c r="W102" s="234"/>
      <c r="X102" s="239"/>
      <c r="Y102" s="239"/>
      <c r="Z102" s="240"/>
    </row>
    <row r="103" spans="2:32" ht="12.75">
      <c r="B103" s="232"/>
      <c r="C103" s="232"/>
      <c r="D103" s="233"/>
      <c r="E103" s="233"/>
      <c r="F103" s="42"/>
      <c r="G103" s="206"/>
      <c r="H103" s="43"/>
      <c r="I103" s="233"/>
      <c r="J103" s="233"/>
      <c r="K103" s="69"/>
      <c r="L103" s="43"/>
      <c r="M103" s="234"/>
      <c r="N103" s="235"/>
      <c r="O103" s="43"/>
      <c r="P103" s="233"/>
      <c r="Q103" s="236"/>
      <c r="R103" s="207">
        <f aca="true" t="shared" si="11" ref="R103:X103">SUM(R68:R101)</f>
        <v>167</v>
      </c>
      <c r="S103" s="208">
        <f t="shared" si="11"/>
        <v>4038</v>
      </c>
      <c r="T103" s="208">
        <f t="shared" si="11"/>
        <v>4205</v>
      </c>
      <c r="U103" s="121">
        <f t="shared" si="11"/>
        <v>211823</v>
      </c>
      <c r="V103" s="121">
        <f t="shared" si="11"/>
        <v>5292.01</v>
      </c>
      <c r="W103" s="121">
        <f t="shared" si="11"/>
        <v>23322290</v>
      </c>
      <c r="X103" s="121">
        <f t="shared" si="11"/>
        <v>400504</v>
      </c>
      <c r="Y103" s="121"/>
      <c r="Z103" s="242">
        <f aca="true" t="shared" si="12" ref="Z103:AF103">SUM(Z68:Z101)</f>
        <v>2135</v>
      </c>
      <c r="AA103" s="211">
        <f t="shared" si="12"/>
        <v>977</v>
      </c>
      <c r="AB103" s="211">
        <f t="shared" si="12"/>
        <v>3112</v>
      </c>
      <c r="AC103" s="243">
        <f t="shared" si="12"/>
        <v>84407</v>
      </c>
      <c r="AD103" s="243">
        <f t="shared" si="12"/>
        <v>801.5400000000001</v>
      </c>
      <c r="AE103" s="243">
        <f t="shared" si="12"/>
        <v>1563530</v>
      </c>
      <c r="AF103" s="243">
        <f t="shared" si="12"/>
        <v>42104</v>
      </c>
    </row>
    <row r="104" spans="2:32" ht="12.75">
      <c r="B104" s="232"/>
      <c r="C104" s="232"/>
      <c r="D104" s="233"/>
      <c r="E104" s="233"/>
      <c r="F104" s="42"/>
      <c r="G104" s="206"/>
      <c r="H104" s="43"/>
      <c r="I104" s="233"/>
      <c r="J104" s="233"/>
      <c r="K104" s="69"/>
      <c r="L104" s="43"/>
      <c r="M104" s="234"/>
      <c r="N104" s="235"/>
      <c r="O104" s="43"/>
      <c r="P104" s="233"/>
      <c r="Q104" s="236"/>
      <c r="R104" s="42"/>
      <c r="S104" s="43"/>
      <c r="T104" s="43"/>
      <c r="U104" s="244">
        <f>U103/$T$103</f>
        <v>50.37407847800238</v>
      </c>
      <c r="V104" s="245">
        <f>V103/$T$103</f>
        <v>1.2585041617122474</v>
      </c>
      <c r="W104" s="244">
        <f>W103/$T$103</f>
        <v>5546.323424494649</v>
      </c>
      <c r="X104" s="244">
        <f>X103/$T$103</f>
        <v>95.2447086801427</v>
      </c>
      <c r="Y104" s="244"/>
      <c r="Z104" s="246"/>
      <c r="AA104" s="247"/>
      <c r="AB104" s="247"/>
      <c r="AC104" s="133">
        <f>AC103/$AB$103</f>
        <v>27.123071979434446</v>
      </c>
      <c r="AD104" s="134">
        <f>AD103/$AB$103</f>
        <v>0.25756426735218513</v>
      </c>
      <c r="AE104" s="133">
        <f>AE103/$AB$103</f>
        <v>502.4196658097686</v>
      </c>
      <c r="AF104" s="133">
        <f>AF103/$AB$103</f>
        <v>13.52956298200514</v>
      </c>
    </row>
    <row r="105" spans="2:26" ht="12.75">
      <c r="B105" s="232"/>
      <c r="C105" s="232"/>
      <c r="D105" s="233"/>
      <c r="E105" s="233"/>
      <c r="F105" s="42"/>
      <c r="G105" s="206"/>
      <c r="H105" s="43"/>
      <c r="I105" s="233"/>
      <c r="J105" s="233"/>
      <c r="K105" s="69"/>
      <c r="L105" s="43"/>
      <c r="M105" s="234"/>
      <c r="N105" s="235"/>
      <c r="O105" s="43"/>
      <c r="P105" s="233"/>
      <c r="Q105" s="236"/>
      <c r="R105" s="42"/>
      <c r="S105" s="43"/>
      <c r="T105" s="43"/>
      <c r="U105" s="234"/>
      <c r="V105" s="234"/>
      <c r="W105" s="234"/>
      <c r="X105" s="239"/>
      <c r="Y105" s="239"/>
      <c r="Z105" s="240"/>
    </row>
    <row r="106" spans="2:32" ht="13.5" thickBot="1">
      <c r="B106" s="232"/>
      <c r="C106" s="232"/>
      <c r="D106" s="233"/>
      <c r="E106" s="233"/>
      <c r="F106" s="42"/>
      <c r="G106" s="206"/>
      <c r="H106" s="43"/>
      <c r="I106" s="233"/>
      <c r="J106" s="233"/>
      <c r="K106" s="69"/>
      <c r="L106" s="43"/>
      <c r="M106" s="234"/>
      <c r="N106" s="235"/>
      <c r="O106" s="43"/>
      <c r="P106" s="233"/>
      <c r="Q106" s="236"/>
      <c r="R106" s="248" t="s">
        <v>264</v>
      </c>
      <c r="S106" s="250"/>
      <c r="T106" s="250" t="s">
        <v>414</v>
      </c>
      <c r="U106" s="251" t="s">
        <v>473</v>
      </c>
      <c r="V106" s="251"/>
      <c r="W106" s="251"/>
      <c r="X106" s="251"/>
      <c r="Y106" s="252"/>
      <c r="Z106" s="248" t="s">
        <v>264</v>
      </c>
      <c r="AA106" s="250"/>
      <c r="AB106" s="250" t="s">
        <v>414</v>
      </c>
      <c r="AC106" s="253" t="s">
        <v>474</v>
      </c>
      <c r="AD106" s="253"/>
      <c r="AE106" s="253"/>
      <c r="AF106" s="253"/>
    </row>
    <row r="107" spans="2:26" ht="12.75">
      <c r="B107" s="232"/>
      <c r="C107" s="232"/>
      <c r="D107" s="233"/>
      <c r="E107" s="233"/>
      <c r="F107" s="42"/>
      <c r="G107" s="206"/>
      <c r="H107" s="43"/>
      <c r="I107" s="233"/>
      <c r="J107" s="233"/>
      <c r="K107" s="69"/>
      <c r="L107" s="43"/>
      <c r="M107" s="234"/>
      <c r="N107" s="235"/>
      <c r="O107" s="43"/>
      <c r="P107" s="233"/>
      <c r="Q107" s="236"/>
      <c r="R107" s="42"/>
      <c r="S107" s="43"/>
      <c r="T107" s="254"/>
      <c r="U107" s="252"/>
      <c r="V107" s="252"/>
      <c r="W107" s="252"/>
      <c r="X107" s="252"/>
      <c r="Y107" s="252"/>
      <c r="Z107" s="255"/>
    </row>
    <row r="108" spans="2:32" ht="12.75">
      <c r="B108" s="230" t="s">
        <v>475</v>
      </c>
      <c r="C108" s="230" t="s">
        <v>476</v>
      </c>
      <c r="D108" s="233" t="s">
        <v>477</v>
      </c>
      <c r="E108" s="233" t="s">
        <v>438</v>
      </c>
      <c r="F108" s="42">
        <v>1</v>
      </c>
      <c r="G108" s="150" t="s">
        <v>458</v>
      </c>
      <c r="H108" s="43"/>
      <c r="I108" s="233"/>
      <c r="J108" s="233">
        <v>823</v>
      </c>
      <c r="K108" s="69">
        <f aca="true" t="shared" si="13" ref="K108:K113">I108+J108</f>
        <v>823</v>
      </c>
      <c r="L108" s="43">
        <v>40</v>
      </c>
      <c r="M108" s="234">
        <v>9.71</v>
      </c>
      <c r="N108" s="235">
        <v>0.37</v>
      </c>
      <c r="O108" s="151">
        <v>1450</v>
      </c>
      <c r="P108" s="233">
        <v>25</v>
      </c>
      <c r="Q108" s="236" t="s">
        <v>444</v>
      </c>
      <c r="R108" s="42"/>
      <c r="S108" s="43">
        <f>J108</f>
        <v>823</v>
      </c>
      <c r="T108" s="256">
        <f>K108</f>
        <v>823</v>
      </c>
      <c r="U108" s="256">
        <f>T108*L108</f>
        <v>32920</v>
      </c>
      <c r="V108" s="256">
        <f>T108*N108</f>
        <v>304.51</v>
      </c>
      <c r="W108" s="256">
        <f>T108*O108</f>
        <v>1193350</v>
      </c>
      <c r="X108" s="86">
        <f>T108*P108</f>
        <v>20575</v>
      </c>
      <c r="Y108" s="86"/>
      <c r="Z108" s="220"/>
      <c r="AA108" s="4"/>
      <c r="AB108" s="4"/>
      <c r="AC108" s="46"/>
      <c r="AD108" s="46"/>
      <c r="AE108" s="46"/>
      <c r="AF108" s="46"/>
    </row>
    <row r="109" spans="2:32" ht="12.75">
      <c r="B109" s="232"/>
      <c r="C109" s="232" t="s">
        <v>478</v>
      </c>
      <c r="D109" s="233" t="s">
        <v>429</v>
      </c>
      <c r="E109" s="233"/>
      <c r="F109" s="42">
        <v>2</v>
      </c>
      <c r="G109" s="150" t="s">
        <v>479</v>
      </c>
      <c r="H109" s="43"/>
      <c r="I109" s="233">
        <v>513</v>
      </c>
      <c r="J109" s="233"/>
      <c r="K109" s="69">
        <f t="shared" si="13"/>
        <v>513</v>
      </c>
      <c r="L109" s="43">
        <v>53</v>
      </c>
      <c r="M109" s="234">
        <v>9.79</v>
      </c>
      <c r="N109" s="235">
        <v>0.44</v>
      </c>
      <c r="O109" s="151">
        <v>2210</v>
      </c>
      <c r="P109" s="233">
        <v>70</v>
      </c>
      <c r="Q109" s="236"/>
      <c r="R109" s="42">
        <f>I109</f>
        <v>513</v>
      </c>
      <c r="S109" s="43"/>
      <c r="T109" s="256">
        <f>K109</f>
        <v>513</v>
      </c>
      <c r="U109" s="256">
        <f>T109*L109</f>
        <v>27189</v>
      </c>
      <c r="V109" s="256">
        <f>T109*N109</f>
        <v>225.72</v>
      </c>
      <c r="W109" s="256">
        <f>T109*O109</f>
        <v>1133730</v>
      </c>
      <c r="X109" s="86">
        <f>T109*P109</f>
        <v>35910</v>
      </c>
      <c r="Y109" s="86"/>
      <c r="Z109" s="220"/>
      <c r="AA109" s="4"/>
      <c r="AB109" s="4"/>
      <c r="AC109" s="46"/>
      <c r="AD109" s="46"/>
      <c r="AE109" s="46"/>
      <c r="AF109" s="46"/>
    </row>
    <row r="110" spans="2:32" ht="12.75">
      <c r="B110" s="232"/>
      <c r="C110" s="232"/>
      <c r="D110" s="233" t="s">
        <v>432</v>
      </c>
      <c r="E110" s="233"/>
      <c r="F110" s="42">
        <v>3</v>
      </c>
      <c r="G110" s="150" t="s">
        <v>460</v>
      </c>
      <c r="H110" s="43"/>
      <c r="I110" s="233"/>
      <c r="J110" s="233">
        <v>823</v>
      </c>
      <c r="K110" s="69">
        <f t="shared" si="13"/>
        <v>823</v>
      </c>
      <c r="L110" s="43">
        <v>36</v>
      </c>
      <c r="M110" s="234">
        <v>8.71</v>
      </c>
      <c r="N110" s="235">
        <v>0.19</v>
      </c>
      <c r="O110" s="151">
        <v>2810</v>
      </c>
      <c r="P110" s="233">
        <v>35</v>
      </c>
      <c r="Q110" s="236"/>
      <c r="R110" s="42"/>
      <c r="S110" s="43">
        <f>J110</f>
        <v>823</v>
      </c>
      <c r="T110" s="256">
        <f>K110</f>
        <v>823</v>
      </c>
      <c r="U110" s="256">
        <f>T110*L110</f>
        <v>29628</v>
      </c>
      <c r="V110" s="256">
        <f>T110*N110</f>
        <v>156.37</v>
      </c>
      <c r="W110" s="256">
        <f>T110*O110</f>
        <v>2312630</v>
      </c>
      <c r="X110" s="86">
        <f>T110*P110</f>
        <v>28805</v>
      </c>
      <c r="Y110" s="86"/>
      <c r="Z110" s="220"/>
      <c r="AA110" s="4"/>
      <c r="AB110" s="4"/>
      <c r="AC110" s="46"/>
      <c r="AD110" s="46"/>
      <c r="AE110" s="46"/>
      <c r="AF110" s="46"/>
    </row>
    <row r="111" spans="2:32" ht="12.75">
      <c r="B111" s="232"/>
      <c r="C111" s="232"/>
      <c r="D111" s="233" t="s">
        <v>433</v>
      </c>
      <c r="E111" s="233"/>
      <c r="F111" s="42">
        <v>4</v>
      </c>
      <c r="G111" s="150" t="s">
        <v>480</v>
      </c>
      <c r="H111" s="43"/>
      <c r="I111" s="233"/>
      <c r="J111" s="233">
        <v>513</v>
      </c>
      <c r="K111" s="69">
        <f t="shared" si="13"/>
        <v>513</v>
      </c>
      <c r="L111" s="43">
        <v>55</v>
      </c>
      <c r="M111" s="234">
        <v>9.08</v>
      </c>
      <c r="N111" s="235">
        <v>0.22</v>
      </c>
      <c r="O111" s="151">
        <v>4600</v>
      </c>
      <c r="P111" s="233">
        <v>48</v>
      </c>
      <c r="Q111" s="236"/>
      <c r="R111" s="42"/>
      <c r="S111" s="43">
        <f>J111</f>
        <v>513</v>
      </c>
      <c r="T111" s="256">
        <f>K111</f>
        <v>513</v>
      </c>
      <c r="U111" s="256">
        <f>T111*L111</f>
        <v>28215</v>
      </c>
      <c r="V111" s="256">
        <f>T111*N111</f>
        <v>112.86</v>
      </c>
      <c r="W111" s="256">
        <f>T111*O111</f>
        <v>2359800</v>
      </c>
      <c r="X111" s="86">
        <f>T111*P111</f>
        <v>24624</v>
      </c>
      <c r="Y111" s="86"/>
      <c r="Z111" s="220"/>
      <c r="AA111" s="4"/>
      <c r="AB111" s="4"/>
      <c r="AC111" s="46"/>
      <c r="AD111" s="46"/>
      <c r="AE111" s="46"/>
      <c r="AF111" s="46"/>
    </row>
    <row r="112" spans="2:32" ht="12.75">
      <c r="B112" s="232"/>
      <c r="C112" s="232"/>
      <c r="D112" s="233" t="s">
        <v>441</v>
      </c>
      <c r="E112" s="233"/>
      <c r="F112" s="42">
        <v>5</v>
      </c>
      <c r="G112" s="206" t="s">
        <v>465</v>
      </c>
      <c r="H112" s="43"/>
      <c r="I112" s="233"/>
      <c r="J112" s="233">
        <v>823</v>
      </c>
      <c r="K112" s="69">
        <f t="shared" si="13"/>
        <v>823</v>
      </c>
      <c r="L112" s="43">
        <v>16</v>
      </c>
      <c r="M112" s="234">
        <v>3.86</v>
      </c>
      <c r="N112" s="235">
        <v>0.29</v>
      </c>
      <c r="O112" s="43">
        <v>1050</v>
      </c>
      <c r="P112" s="233">
        <v>10</v>
      </c>
      <c r="Q112" s="236"/>
      <c r="R112" s="42"/>
      <c r="S112" s="43"/>
      <c r="T112" s="256"/>
      <c r="U112" s="256"/>
      <c r="V112" s="256"/>
      <c r="W112" s="256"/>
      <c r="X112" s="86"/>
      <c r="Y112" s="86"/>
      <c r="Z112" s="220"/>
      <c r="AA112" s="4">
        <f>J112</f>
        <v>823</v>
      </c>
      <c r="AB112" s="4">
        <f>K112</f>
        <v>823</v>
      </c>
      <c r="AC112" s="46">
        <f>AB112*L112</f>
        <v>13168</v>
      </c>
      <c r="AD112" s="46">
        <f>AB112*N112</f>
        <v>238.67</v>
      </c>
      <c r="AE112" s="46">
        <f>AB112*O112</f>
        <v>864150</v>
      </c>
      <c r="AF112" s="46">
        <f>AB112*P112</f>
        <v>8230</v>
      </c>
    </row>
    <row r="113" spans="2:32" ht="12.75">
      <c r="B113" s="232"/>
      <c r="C113" s="154" t="s">
        <v>279</v>
      </c>
      <c r="D113" s="155">
        <f>SUM(I108:J113)</f>
        <v>4318</v>
      </c>
      <c r="E113" s="233"/>
      <c r="F113" s="42">
        <v>6</v>
      </c>
      <c r="G113" s="206" t="s">
        <v>418</v>
      </c>
      <c r="H113" s="43"/>
      <c r="I113" s="233">
        <v>823</v>
      </c>
      <c r="J113" s="233"/>
      <c r="K113" s="69">
        <f t="shared" si="13"/>
        <v>823</v>
      </c>
      <c r="L113" s="43">
        <v>12</v>
      </c>
      <c r="M113" s="234">
        <v>4.78</v>
      </c>
      <c r="N113" s="235">
        <v>0.18</v>
      </c>
      <c r="O113" s="43">
        <v>160</v>
      </c>
      <c r="P113" s="233">
        <v>0</v>
      </c>
      <c r="Q113" s="236"/>
      <c r="R113" s="42"/>
      <c r="S113" s="43"/>
      <c r="T113" s="256"/>
      <c r="U113" s="256"/>
      <c r="V113" s="256"/>
      <c r="W113" s="256"/>
      <c r="X113" s="86"/>
      <c r="Y113" s="86"/>
      <c r="Z113" s="220">
        <f>I113</f>
        <v>823</v>
      </c>
      <c r="AA113" s="4"/>
      <c r="AB113" s="4">
        <f>K113</f>
        <v>823</v>
      </c>
      <c r="AC113" s="46">
        <f>AB113*L113</f>
        <v>9876</v>
      </c>
      <c r="AD113" s="46">
        <f>AB113*N113</f>
        <v>148.14</v>
      </c>
      <c r="AE113" s="46">
        <f>AB113*O113</f>
        <v>131680</v>
      </c>
      <c r="AF113" s="46">
        <f>AB113*P113</f>
        <v>0</v>
      </c>
    </row>
    <row r="114" spans="2:32" ht="12.75">
      <c r="B114" s="232"/>
      <c r="C114" s="232"/>
      <c r="D114" s="233"/>
      <c r="E114" s="233"/>
      <c r="F114" s="42"/>
      <c r="G114" s="206"/>
      <c r="H114" s="43"/>
      <c r="I114" s="233"/>
      <c r="J114" s="233"/>
      <c r="K114" s="69"/>
      <c r="L114" s="43"/>
      <c r="M114" s="234"/>
      <c r="N114" s="235"/>
      <c r="O114" s="43"/>
      <c r="P114" s="233"/>
      <c r="Q114" s="236"/>
      <c r="R114" s="42"/>
      <c r="S114" s="43"/>
      <c r="T114" s="256"/>
      <c r="U114" s="256"/>
      <c r="V114" s="256"/>
      <c r="W114" s="256"/>
      <c r="X114" s="86"/>
      <c r="Y114" s="86"/>
      <c r="Z114" s="220"/>
      <c r="AA114" s="4"/>
      <c r="AB114" s="4"/>
      <c r="AC114" s="46"/>
      <c r="AD114" s="46"/>
      <c r="AE114" s="46"/>
      <c r="AF114" s="46"/>
    </row>
    <row r="115" spans="2:32" ht="12.75">
      <c r="B115" s="232" t="s">
        <v>481</v>
      </c>
      <c r="C115" s="232" t="s">
        <v>482</v>
      </c>
      <c r="D115" s="233" t="s">
        <v>477</v>
      </c>
      <c r="E115" s="233" t="s">
        <v>438</v>
      </c>
      <c r="F115" s="42">
        <v>1</v>
      </c>
      <c r="G115" s="150" t="s">
        <v>458</v>
      </c>
      <c r="H115" s="43"/>
      <c r="I115" s="233"/>
      <c r="J115" s="233">
        <v>705</v>
      </c>
      <c r="K115" s="69">
        <f aca="true" t="shared" si="14" ref="K115:K120">I115+J115</f>
        <v>705</v>
      </c>
      <c r="L115" s="43">
        <v>59</v>
      </c>
      <c r="M115" s="234">
        <v>9.8</v>
      </c>
      <c r="N115" s="235">
        <v>0.45</v>
      </c>
      <c r="O115" s="151">
        <v>2650</v>
      </c>
      <c r="P115" s="233">
        <v>75</v>
      </c>
      <c r="Q115" s="236"/>
      <c r="R115" s="42"/>
      <c r="S115" s="43">
        <f>J115</f>
        <v>705</v>
      </c>
      <c r="T115" s="256">
        <f>K115</f>
        <v>705</v>
      </c>
      <c r="U115" s="256">
        <f>T115*L115</f>
        <v>41595</v>
      </c>
      <c r="V115" s="256">
        <f>T115*N115</f>
        <v>317.25</v>
      </c>
      <c r="W115" s="256">
        <f>T115*O115</f>
        <v>1868250</v>
      </c>
      <c r="X115" s="86">
        <f>T115*P115</f>
        <v>52875</v>
      </c>
      <c r="Y115" s="86"/>
      <c r="Z115" s="220"/>
      <c r="AA115" s="4"/>
      <c r="AB115" s="4"/>
      <c r="AC115" s="46"/>
      <c r="AD115" s="46"/>
      <c r="AE115" s="46"/>
      <c r="AF115" s="46"/>
    </row>
    <row r="116" spans="2:32" ht="12.75">
      <c r="B116" s="232"/>
      <c r="C116" s="232"/>
      <c r="D116" s="233" t="s">
        <v>429</v>
      </c>
      <c r="E116" s="233"/>
      <c r="F116" s="42">
        <v>2</v>
      </c>
      <c r="G116" s="150" t="s">
        <v>459</v>
      </c>
      <c r="H116" s="43"/>
      <c r="I116" s="233">
        <v>705</v>
      </c>
      <c r="J116" s="233"/>
      <c r="K116" s="69">
        <f t="shared" si="14"/>
        <v>705</v>
      </c>
      <c r="L116" s="43">
        <v>35</v>
      </c>
      <c r="M116" s="234">
        <v>8.7</v>
      </c>
      <c r="N116" s="235">
        <v>0.21</v>
      </c>
      <c r="O116" s="151">
        <v>2300</v>
      </c>
      <c r="P116" s="233">
        <v>58</v>
      </c>
      <c r="Q116" s="236"/>
      <c r="R116" s="42">
        <f>I116</f>
        <v>705</v>
      </c>
      <c r="S116" s="43"/>
      <c r="T116" s="256">
        <f>K116</f>
        <v>705</v>
      </c>
      <c r="U116" s="256">
        <f>T116*L116</f>
        <v>24675</v>
      </c>
      <c r="V116" s="256">
        <f>T116*N116</f>
        <v>148.04999999999998</v>
      </c>
      <c r="W116" s="256">
        <f>T116*O116</f>
        <v>1621500</v>
      </c>
      <c r="X116" s="86">
        <f>T116*P116</f>
        <v>40890</v>
      </c>
      <c r="Y116" s="86"/>
      <c r="Z116" s="220"/>
      <c r="AA116" s="4"/>
      <c r="AB116" s="4"/>
      <c r="AC116" s="46"/>
      <c r="AD116" s="46"/>
      <c r="AE116" s="46"/>
      <c r="AF116" s="46"/>
    </row>
    <row r="117" spans="2:32" ht="12.75">
      <c r="B117" s="232"/>
      <c r="C117" s="232"/>
      <c r="D117" s="233" t="s">
        <v>432</v>
      </c>
      <c r="E117" s="233"/>
      <c r="F117" s="42">
        <v>3</v>
      </c>
      <c r="G117" s="150" t="s">
        <v>460</v>
      </c>
      <c r="H117" s="43"/>
      <c r="I117" s="233"/>
      <c r="J117" s="233">
        <v>705</v>
      </c>
      <c r="K117" s="69">
        <f t="shared" si="14"/>
        <v>705</v>
      </c>
      <c r="L117" s="43">
        <v>50</v>
      </c>
      <c r="M117" s="234">
        <v>9.05</v>
      </c>
      <c r="N117" s="235">
        <v>0.37</v>
      </c>
      <c r="O117" s="151">
        <v>5250</v>
      </c>
      <c r="P117" s="233">
        <v>25</v>
      </c>
      <c r="Q117" s="236"/>
      <c r="R117" s="42"/>
      <c r="S117" s="43">
        <f>J117</f>
        <v>705</v>
      </c>
      <c r="T117" s="256">
        <f>K117</f>
        <v>705</v>
      </c>
      <c r="U117" s="256">
        <f>T117*L117</f>
        <v>35250</v>
      </c>
      <c r="V117" s="256">
        <f>T117*N117</f>
        <v>260.85</v>
      </c>
      <c r="W117" s="256">
        <f>T117*O117</f>
        <v>3701250</v>
      </c>
      <c r="X117" s="86">
        <f>T117*P117</f>
        <v>17625</v>
      </c>
      <c r="Y117" s="86"/>
      <c r="Z117" s="220"/>
      <c r="AA117" s="4"/>
      <c r="AB117" s="4"/>
      <c r="AC117" s="46"/>
      <c r="AD117" s="46"/>
      <c r="AE117" s="46"/>
      <c r="AF117" s="46"/>
    </row>
    <row r="118" spans="2:32" ht="12.75">
      <c r="B118" s="232"/>
      <c r="C118" s="232"/>
      <c r="D118" s="233" t="s">
        <v>433</v>
      </c>
      <c r="E118" s="233"/>
      <c r="F118" s="42">
        <v>4</v>
      </c>
      <c r="G118" s="150" t="s">
        <v>461</v>
      </c>
      <c r="H118" s="43"/>
      <c r="I118" s="233"/>
      <c r="J118" s="233">
        <v>705</v>
      </c>
      <c r="K118" s="69">
        <f t="shared" si="14"/>
        <v>705</v>
      </c>
      <c r="L118" s="43">
        <v>31</v>
      </c>
      <c r="M118" s="234">
        <v>8.6</v>
      </c>
      <c r="N118" s="235">
        <v>0.25</v>
      </c>
      <c r="O118" s="151">
        <v>2050</v>
      </c>
      <c r="P118" s="233">
        <v>80</v>
      </c>
      <c r="Q118" s="236"/>
      <c r="R118" s="42"/>
      <c r="S118" s="43">
        <f>J118</f>
        <v>705</v>
      </c>
      <c r="T118" s="256">
        <f>K118</f>
        <v>705</v>
      </c>
      <c r="U118" s="256">
        <f>T118*L118</f>
        <v>21855</v>
      </c>
      <c r="V118" s="256">
        <f>T118*N118</f>
        <v>176.25</v>
      </c>
      <c r="W118" s="256">
        <f>T118*O118</f>
        <v>1445250</v>
      </c>
      <c r="X118" s="86">
        <f>T118*P118</f>
        <v>56400</v>
      </c>
      <c r="Y118" s="86"/>
      <c r="Z118" s="220"/>
      <c r="AA118" s="4"/>
      <c r="AB118" s="4"/>
      <c r="AC118" s="46"/>
      <c r="AD118" s="46"/>
      <c r="AE118" s="46"/>
      <c r="AF118" s="46"/>
    </row>
    <row r="119" spans="2:32" ht="12.75">
      <c r="B119" s="232"/>
      <c r="C119" s="232"/>
      <c r="D119" s="233" t="s">
        <v>441</v>
      </c>
      <c r="E119" s="233"/>
      <c r="F119" s="42">
        <v>5</v>
      </c>
      <c r="G119" s="206" t="s">
        <v>465</v>
      </c>
      <c r="H119" s="43"/>
      <c r="I119" s="233"/>
      <c r="J119" s="233">
        <v>705</v>
      </c>
      <c r="K119" s="69">
        <f t="shared" si="14"/>
        <v>705</v>
      </c>
      <c r="L119" s="43">
        <v>31</v>
      </c>
      <c r="M119" s="234">
        <v>3.8</v>
      </c>
      <c r="N119" s="235">
        <v>0.19</v>
      </c>
      <c r="O119" s="43">
        <v>980</v>
      </c>
      <c r="P119" s="233">
        <v>40</v>
      </c>
      <c r="Q119" s="236"/>
      <c r="R119" s="42"/>
      <c r="S119" s="43"/>
      <c r="T119" s="256"/>
      <c r="U119" s="256"/>
      <c r="V119" s="256"/>
      <c r="W119" s="256"/>
      <c r="X119" s="86"/>
      <c r="Y119" s="86"/>
      <c r="Z119" s="220"/>
      <c r="AA119" s="4">
        <f>J119</f>
        <v>705</v>
      </c>
      <c r="AB119" s="4">
        <f>K119</f>
        <v>705</v>
      </c>
      <c r="AC119" s="46">
        <f>AB119*L119</f>
        <v>21855</v>
      </c>
      <c r="AD119" s="46">
        <f>AB119*N119</f>
        <v>133.95</v>
      </c>
      <c r="AE119" s="46">
        <f>AB119*O119</f>
        <v>690900</v>
      </c>
      <c r="AF119" s="46">
        <f>AB119*P119</f>
        <v>28200</v>
      </c>
    </row>
    <row r="120" spans="2:32" ht="12.75">
      <c r="B120" s="232"/>
      <c r="C120" s="154" t="s">
        <v>279</v>
      </c>
      <c r="D120" s="155">
        <f>SUM(I115:J120)</f>
        <v>4230</v>
      </c>
      <c r="E120" s="233"/>
      <c r="F120" s="42">
        <v>6</v>
      </c>
      <c r="G120" s="206" t="s">
        <v>483</v>
      </c>
      <c r="H120" s="43"/>
      <c r="I120" s="233">
        <v>705</v>
      </c>
      <c r="J120" s="233"/>
      <c r="K120" s="69">
        <f t="shared" si="14"/>
        <v>705</v>
      </c>
      <c r="L120" s="43">
        <v>21</v>
      </c>
      <c r="M120" s="234">
        <v>7.06</v>
      </c>
      <c r="N120" s="235">
        <v>0.19</v>
      </c>
      <c r="O120" s="43">
        <v>200</v>
      </c>
      <c r="P120" s="233">
        <v>0</v>
      </c>
      <c r="Q120" s="236"/>
      <c r="R120" s="42"/>
      <c r="S120" s="43"/>
      <c r="T120" s="256"/>
      <c r="U120" s="256"/>
      <c r="V120" s="256"/>
      <c r="W120" s="256"/>
      <c r="X120" s="86"/>
      <c r="Y120" s="86"/>
      <c r="Z120" s="220">
        <f>I120</f>
        <v>705</v>
      </c>
      <c r="AA120" s="4"/>
      <c r="AB120" s="4">
        <f>K120</f>
        <v>705</v>
      </c>
      <c r="AC120" s="46">
        <f>AB120*L120</f>
        <v>14805</v>
      </c>
      <c r="AD120" s="46">
        <f>AB120*N120</f>
        <v>133.95</v>
      </c>
      <c r="AE120" s="46">
        <f>AB120*O120</f>
        <v>141000</v>
      </c>
      <c r="AF120" s="46">
        <f>AB120*P120</f>
        <v>0</v>
      </c>
    </row>
    <row r="121" spans="2:26" ht="12.75">
      <c r="B121" s="232"/>
      <c r="C121" s="232"/>
      <c r="D121" s="233"/>
      <c r="E121" s="233"/>
      <c r="F121" s="42"/>
      <c r="G121" s="206"/>
      <c r="H121" s="43"/>
      <c r="I121" s="233"/>
      <c r="J121" s="233"/>
      <c r="K121" s="69"/>
      <c r="L121" s="43"/>
      <c r="M121" s="234"/>
      <c r="N121" s="235"/>
      <c r="O121" s="43"/>
      <c r="P121" s="233"/>
      <c r="Q121" s="236"/>
      <c r="R121" s="42"/>
      <c r="S121" s="43"/>
      <c r="T121" s="43"/>
      <c r="U121" s="234"/>
      <c r="V121" s="234"/>
      <c r="W121" s="234"/>
      <c r="X121" s="239"/>
      <c r="Y121" s="239"/>
      <c r="Z121" s="240"/>
    </row>
    <row r="122" spans="2:32" ht="12.75">
      <c r="B122" s="232"/>
      <c r="C122" s="232"/>
      <c r="D122" s="233"/>
      <c r="E122" s="233"/>
      <c r="F122" s="42"/>
      <c r="G122" s="206"/>
      <c r="H122" s="43"/>
      <c r="I122" s="233"/>
      <c r="J122" s="233"/>
      <c r="K122" s="69"/>
      <c r="L122" s="43"/>
      <c r="M122" s="234"/>
      <c r="N122" s="235"/>
      <c r="O122" s="43"/>
      <c r="P122" s="233"/>
      <c r="Q122" s="236"/>
      <c r="R122" s="242">
        <f aca="true" t="shared" si="15" ref="R122:X122">SUM(R108:R120)</f>
        <v>1218</v>
      </c>
      <c r="S122" s="211">
        <f t="shared" si="15"/>
        <v>4274</v>
      </c>
      <c r="T122" s="211">
        <f t="shared" si="15"/>
        <v>5492</v>
      </c>
      <c r="U122" s="243">
        <f t="shared" si="15"/>
        <v>241327</v>
      </c>
      <c r="V122" s="243">
        <f t="shared" si="15"/>
        <v>1701.8600000000001</v>
      </c>
      <c r="W122" s="243">
        <f t="shared" si="15"/>
        <v>15635760</v>
      </c>
      <c r="X122" s="243">
        <f t="shared" si="15"/>
        <v>277704</v>
      </c>
      <c r="Y122" s="243"/>
      <c r="Z122" s="242">
        <f aca="true" t="shared" si="16" ref="Z122:AF122">SUM(Z108:Z120)</f>
        <v>1528</v>
      </c>
      <c r="AA122" s="211">
        <f t="shared" si="16"/>
        <v>1528</v>
      </c>
      <c r="AB122" s="211">
        <f t="shared" si="16"/>
        <v>3056</v>
      </c>
      <c r="AC122" s="243">
        <f t="shared" si="16"/>
        <v>59704</v>
      </c>
      <c r="AD122" s="243">
        <f t="shared" si="16"/>
        <v>654.71</v>
      </c>
      <c r="AE122" s="243">
        <f t="shared" si="16"/>
        <v>1827730</v>
      </c>
      <c r="AF122" s="243">
        <f t="shared" si="16"/>
        <v>36430</v>
      </c>
    </row>
    <row r="123" spans="2:32" ht="12.75">
      <c r="B123" s="232"/>
      <c r="C123" s="232"/>
      <c r="D123" s="233"/>
      <c r="E123" s="233"/>
      <c r="F123" s="42"/>
      <c r="G123" s="206"/>
      <c r="H123" s="43"/>
      <c r="I123" s="233"/>
      <c r="J123" s="233"/>
      <c r="K123" s="69"/>
      <c r="L123" s="43"/>
      <c r="M123" s="234"/>
      <c r="N123" s="235"/>
      <c r="O123" s="43"/>
      <c r="P123" s="233"/>
      <c r="Q123" s="236"/>
      <c r="R123" s="42"/>
      <c r="S123" s="43"/>
      <c r="T123" s="43"/>
      <c r="U123" s="244">
        <f>U122/$T$122</f>
        <v>43.94155134741442</v>
      </c>
      <c r="V123" s="245">
        <f>V122/$T$122</f>
        <v>0.30987982520029134</v>
      </c>
      <c r="W123" s="244">
        <f>W122/$T$122</f>
        <v>2847.006554989075</v>
      </c>
      <c r="X123" s="244">
        <f>X122/$T$122</f>
        <v>50.56518572469046</v>
      </c>
      <c r="Y123" s="244"/>
      <c r="Z123" s="246"/>
      <c r="AA123" s="247"/>
      <c r="AB123" s="247"/>
      <c r="AC123" s="133">
        <f>AC122/$AB$122</f>
        <v>19.536649214659686</v>
      </c>
      <c r="AD123" s="134">
        <f>AD122/$AB$122</f>
        <v>0.2142375654450262</v>
      </c>
      <c r="AE123" s="133">
        <f>AE122/$AB$122</f>
        <v>598.0791884816754</v>
      </c>
      <c r="AF123" s="133">
        <f>AF122/$AB$122</f>
        <v>11.920811518324607</v>
      </c>
    </row>
    <row r="124" spans="2:26" ht="12.75">
      <c r="B124" s="232"/>
      <c r="C124" s="232"/>
      <c r="D124" s="233"/>
      <c r="E124" s="233"/>
      <c r="F124" s="42"/>
      <c r="G124" s="206"/>
      <c r="H124" s="43"/>
      <c r="I124" s="233"/>
      <c r="J124" s="233"/>
      <c r="K124" s="69"/>
      <c r="L124" s="43"/>
      <c r="M124" s="234"/>
      <c r="N124" s="235"/>
      <c r="O124" s="43"/>
      <c r="P124" s="233"/>
      <c r="Q124" s="236"/>
      <c r="R124" s="42"/>
      <c r="S124" s="43"/>
      <c r="T124" s="43"/>
      <c r="U124" s="234"/>
      <c r="V124" s="234"/>
      <c r="W124" s="234"/>
      <c r="X124" s="239"/>
      <c r="Y124" s="239"/>
      <c r="Z124" s="240"/>
    </row>
    <row r="125" spans="2:32" ht="13.5" thickBot="1">
      <c r="B125" s="232"/>
      <c r="C125" s="232"/>
      <c r="D125" s="233"/>
      <c r="E125" s="233"/>
      <c r="F125" s="42"/>
      <c r="G125" s="206"/>
      <c r="H125" s="43"/>
      <c r="I125" s="233"/>
      <c r="J125" s="233"/>
      <c r="K125" s="69"/>
      <c r="L125" s="43"/>
      <c r="M125" s="234"/>
      <c r="N125" s="235"/>
      <c r="O125" s="43"/>
      <c r="P125" s="233"/>
      <c r="Q125" s="236"/>
      <c r="R125" s="248" t="s">
        <v>264</v>
      </c>
      <c r="S125" s="250"/>
      <c r="T125" s="250" t="s">
        <v>484</v>
      </c>
      <c r="U125" s="251" t="s">
        <v>485</v>
      </c>
      <c r="V125" s="251"/>
      <c r="W125" s="251"/>
      <c r="X125" s="251"/>
      <c r="Y125" s="252"/>
      <c r="Z125" s="248" t="s">
        <v>264</v>
      </c>
      <c r="AA125" s="250"/>
      <c r="AB125" s="250" t="s">
        <v>484</v>
      </c>
      <c r="AC125" s="253" t="s">
        <v>486</v>
      </c>
      <c r="AD125" s="253"/>
      <c r="AE125" s="253"/>
      <c r="AF125" s="253"/>
    </row>
    <row r="126" spans="2:26" ht="12.75">
      <c r="B126" s="232"/>
      <c r="C126" s="232"/>
      <c r="D126" s="233"/>
      <c r="E126" s="233"/>
      <c r="F126" s="42"/>
      <c r="G126" s="206"/>
      <c r="H126" s="43"/>
      <c r="I126" s="233"/>
      <c r="J126" s="233"/>
      <c r="K126" s="69"/>
      <c r="L126" s="43"/>
      <c r="M126" s="234"/>
      <c r="N126" s="235"/>
      <c r="O126" s="43"/>
      <c r="P126" s="233"/>
      <c r="Q126" s="236"/>
      <c r="R126" s="42"/>
      <c r="S126" s="43"/>
      <c r="T126" s="254"/>
      <c r="U126" s="252"/>
      <c r="V126" s="252"/>
      <c r="W126" s="252"/>
      <c r="X126" s="252"/>
      <c r="Y126" s="252"/>
      <c r="Z126" s="255"/>
    </row>
    <row r="127" spans="2:32" ht="12.75">
      <c r="B127" s="230" t="s">
        <v>487</v>
      </c>
      <c r="C127" s="230" t="s">
        <v>488</v>
      </c>
      <c r="D127" s="233" t="s">
        <v>427</v>
      </c>
      <c r="E127" s="233" t="s">
        <v>378</v>
      </c>
      <c r="F127" s="42">
        <v>1</v>
      </c>
      <c r="G127" s="150" t="s">
        <v>458</v>
      </c>
      <c r="H127" s="43"/>
      <c r="I127" s="233"/>
      <c r="J127" s="233">
        <v>280</v>
      </c>
      <c r="K127" s="69">
        <f>I127+J127</f>
        <v>280</v>
      </c>
      <c r="L127" s="43">
        <v>68</v>
      </c>
      <c r="M127" s="234">
        <v>8.3</v>
      </c>
      <c r="N127" s="235">
        <v>0.31</v>
      </c>
      <c r="O127" s="151">
        <v>3750</v>
      </c>
      <c r="P127" s="233">
        <v>28</v>
      </c>
      <c r="Q127" s="236" t="s">
        <v>444</v>
      </c>
      <c r="R127" s="42"/>
      <c r="S127" s="43">
        <f>J127</f>
        <v>280</v>
      </c>
      <c r="T127" s="43">
        <f>K127</f>
        <v>280</v>
      </c>
      <c r="U127" s="256">
        <f>T127*L127</f>
        <v>19040</v>
      </c>
      <c r="V127" s="256">
        <f>T127*N127</f>
        <v>86.8</v>
      </c>
      <c r="W127" s="256">
        <f>T127*O127</f>
        <v>1050000</v>
      </c>
      <c r="X127" s="86">
        <f>T127*P127</f>
        <v>7840</v>
      </c>
      <c r="Y127" s="86"/>
      <c r="Z127" s="220"/>
      <c r="AA127" s="4"/>
      <c r="AB127" s="4"/>
      <c r="AC127" s="46"/>
      <c r="AD127" s="46"/>
      <c r="AE127" s="46"/>
      <c r="AF127" s="46"/>
    </row>
    <row r="128" spans="2:32" ht="12.75">
      <c r="B128" s="232"/>
      <c r="C128" s="232"/>
      <c r="D128" s="233" t="s">
        <v>429</v>
      </c>
      <c r="E128" s="233"/>
      <c r="F128" s="42">
        <v>2</v>
      </c>
      <c r="G128" s="150" t="s">
        <v>435</v>
      </c>
      <c r="H128" s="43"/>
      <c r="I128" s="233">
        <v>700</v>
      </c>
      <c r="J128" s="233"/>
      <c r="K128" s="69">
        <f>I128+J128</f>
        <v>700</v>
      </c>
      <c r="L128" s="43">
        <v>76</v>
      </c>
      <c r="M128" s="234">
        <v>8.5</v>
      </c>
      <c r="N128" s="235">
        <v>0.56</v>
      </c>
      <c r="O128" s="151">
        <v>7700</v>
      </c>
      <c r="P128" s="233">
        <v>85</v>
      </c>
      <c r="Q128" s="236"/>
      <c r="R128" s="42">
        <f>I128</f>
        <v>700</v>
      </c>
      <c r="S128" s="43"/>
      <c r="T128" s="43">
        <f>K128</f>
        <v>700</v>
      </c>
      <c r="U128" s="256">
        <f>T128*L128</f>
        <v>53200</v>
      </c>
      <c r="V128" s="256">
        <f>T128*N128</f>
        <v>392.00000000000006</v>
      </c>
      <c r="W128" s="256">
        <f>T128*O128</f>
        <v>5390000</v>
      </c>
      <c r="X128" s="86">
        <f>T128*P128</f>
        <v>59500</v>
      </c>
      <c r="Y128" s="86"/>
      <c r="Z128" s="220"/>
      <c r="AA128" s="4"/>
      <c r="AB128" s="4"/>
      <c r="AC128" s="46"/>
      <c r="AD128" s="46"/>
      <c r="AE128" s="46"/>
      <c r="AF128" s="46"/>
    </row>
    <row r="129" spans="2:32" ht="12.75">
      <c r="B129" s="232"/>
      <c r="C129" s="232"/>
      <c r="D129" s="233" t="s">
        <v>489</v>
      </c>
      <c r="E129" s="233"/>
      <c r="F129" s="42">
        <v>3</v>
      </c>
      <c r="G129" s="206" t="s">
        <v>418</v>
      </c>
      <c r="H129" s="43"/>
      <c r="I129" s="233">
        <v>280</v>
      </c>
      <c r="J129" s="233"/>
      <c r="K129" s="69">
        <f>I129+J129</f>
        <v>280</v>
      </c>
      <c r="L129" s="43">
        <v>28</v>
      </c>
      <c r="M129" s="234">
        <v>7.6</v>
      </c>
      <c r="N129" s="235">
        <v>0.22</v>
      </c>
      <c r="O129" s="43">
        <v>500</v>
      </c>
      <c r="P129" s="233">
        <v>15</v>
      </c>
      <c r="Q129" s="236"/>
      <c r="R129" s="42"/>
      <c r="S129" s="43"/>
      <c r="T129" s="43"/>
      <c r="U129" s="256"/>
      <c r="V129" s="256"/>
      <c r="W129" s="256"/>
      <c r="X129" s="86"/>
      <c r="Y129" s="86"/>
      <c r="Z129" s="220">
        <f>I129</f>
        <v>280</v>
      </c>
      <c r="AA129" s="4"/>
      <c r="AB129" s="4">
        <f>K129</f>
        <v>280</v>
      </c>
      <c r="AC129" s="46">
        <f>AB129*L129</f>
        <v>7840</v>
      </c>
      <c r="AD129" s="46">
        <f>AB129*N129</f>
        <v>61.6</v>
      </c>
      <c r="AE129" s="46">
        <f>AB129*O129</f>
        <v>140000</v>
      </c>
      <c r="AF129" s="46">
        <f>AB129*P129</f>
        <v>4200</v>
      </c>
    </row>
    <row r="130" spans="2:32" ht="12.75">
      <c r="B130" s="232"/>
      <c r="C130" s="232"/>
      <c r="D130" s="233" t="s">
        <v>433</v>
      </c>
      <c r="E130" s="233"/>
      <c r="F130" s="42">
        <v>4</v>
      </c>
      <c r="G130" s="206" t="s">
        <v>324</v>
      </c>
      <c r="H130" s="43"/>
      <c r="I130" s="233">
        <v>140</v>
      </c>
      <c r="J130" s="233"/>
      <c r="K130" s="69">
        <f>I130+J130</f>
        <v>140</v>
      </c>
      <c r="L130" s="43">
        <v>18</v>
      </c>
      <c r="M130" s="234">
        <v>7.6</v>
      </c>
      <c r="N130" s="235">
        <v>0.19</v>
      </c>
      <c r="O130" s="43">
        <v>200</v>
      </c>
      <c r="P130" s="233">
        <v>0</v>
      </c>
      <c r="Q130" s="236"/>
      <c r="R130" s="42"/>
      <c r="S130" s="43"/>
      <c r="T130" s="43"/>
      <c r="U130" s="256"/>
      <c r="V130" s="256"/>
      <c r="W130" s="256"/>
      <c r="X130" s="86"/>
      <c r="Y130" s="86"/>
      <c r="Z130" s="220">
        <f>I130</f>
        <v>140</v>
      </c>
      <c r="AA130" s="4"/>
      <c r="AB130" s="4">
        <f>K130</f>
        <v>140</v>
      </c>
      <c r="AC130" s="46">
        <f>AB130*L130</f>
        <v>2520</v>
      </c>
      <c r="AD130" s="46">
        <f>AB130*N130</f>
        <v>26.6</v>
      </c>
      <c r="AE130" s="46">
        <f>AB130*O130</f>
        <v>28000</v>
      </c>
      <c r="AF130" s="46">
        <f>AB130*P130</f>
        <v>0</v>
      </c>
    </row>
    <row r="131" spans="2:32" ht="12.75">
      <c r="B131" s="232"/>
      <c r="C131" s="154" t="s">
        <v>279</v>
      </c>
      <c r="D131" s="155">
        <f>SUM(I127:J131)</f>
        <v>1400</v>
      </c>
      <c r="E131" s="233"/>
      <c r="F131" s="42"/>
      <c r="G131" s="206"/>
      <c r="H131" s="43"/>
      <c r="I131" s="233"/>
      <c r="J131" s="233"/>
      <c r="K131" s="69"/>
      <c r="L131" s="43"/>
      <c r="M131" s="234"/>
      <c r="N131" s="235"/>
      <c r="O131" s="43"/>
      <c r="P131" s="233"/>
      <c r="Q131" s="236"/>
      <c r="R131" s="42"/>
      <c r="S131" s="43"/>
      <c r="T131" s="43"/>
      <c r="U131" s="256"/>
      <c r="V131" s="256"/>
      <c r="W131" s="256"/>
      <c r="X131" s="86"/>
      <c r="Y131" s="86"/>
      <c r="Z131" s="220"/>
      <c r="AA131" s="4"/>
      <c r="AB131" s="4"/>
      <c r="AC131" s="46"/>
      <c r="AD131" s="46"/>
      <c r="AE131" s="46"/>
      <c r="AF131" s="46"/>
    </row>
    <row r="132" spans="2:32" ht="12.75">
      <c r="B132" s="232"/>
      <c r="C132" s="154"/>
      <c r="D132" s="155"/>
      <c r="E132" s="233"/>
      <c r="F132" s="42"/>
      <c r="G132" s="206"/>
      <c r="H132" s="43"/>
      <c r="I132" s="233"/>
      <c r="J132" s="233"/>
      <c r="K132" s="69"/>
      <c r="L132" s="43"/>
      <c r="M132" s="234"/>
      <c r="N132" s="235"/>
      <c r="O132" s="43"/>
      <c r="P132" s="233"/>
      <c r="Q132" s="236"/>
      <c r="R132" s="42"/>
      <c r="S132" s="43"/>
      <c r="T132" s="43"/>
      <c r="U132" s="256"/>
      <c r="V132" s="256"/>
      <c r="W132" s="256"/>
      <c r="X132" s="86"/>
      <c r="Y132" s="86"/>
      <c r="Z132" s="220"/>
      <c r="AA132" s="4"/>
      <c r="AB132" s="4"/>
      <c r="AC132" s="46"/>
      <c r="AD132" s="46"/>
      <c r="AE132" s="46"/>
      <c r="AF132" s="46"/>
    </row>
    <row r="133" spans="2:32" ht="12.75">
      <c r="B133" s="232" t="s">
        <v>490</v>
      </c>
      <c r="C133" s="232" t="s">
        <v>491</v>
      </c>
      <c r="D133" s="233" t="s">
        <v>477</v>
      </c>
      <c r="E133" s="233" t="s">
        <v>438</v>
      </c>
      <c r="F133" s="42">
        <v>1</v>
      </c>
      <c r="G133" s="150" t="s">
        <v>458</v>
      </c>
      <c r="H133" s="43"/>
      <c r="I133" s="233"/>
      <c r="J133" s="233">
        <v>45</v>
      </c>
      <c r="K133" s="69">
        <f aca="true" t="shared" si="17" ref="K133:K138">I133+J133</f>
        <v>45</v>
      </c>
      <c r="L133" s="43">
        <v>51</v>
      </c>
      <c r="M133" s="234">
        <v>8.3</v>
      </c>
      <c r="N133" s="235">
        <v>0.31</v>
      </c>
      <c r="O133" s="151">
        <v>2420</v>
      </c>
      <c r="P133" s="233">
        <v>27</v>
      </c>
      <c r="Q133" s="236"/>
      <c r="R133" s="42"/>
      <c r="S133" s="43">
        <f>J133</f>
        <v>45</v>
      </c>
      <c r="T133" s="43">
        <f>K133</f>
        <v>45</v>
      </c>
      <c r="U133" s="256">
        <f>T133*L133</f>
        <v>2295</v>
      </c>
      <c r="V133" s="256">
        <f>T133*N133</f>
        <v>13.95</v>
      </c>
      <c r="W133" s="256">
        <f>T133*O133</f>
        <v>108900</v>
      </c>
      <c r="X133" s="86">
        <f>T133*P133</f>
        <v>1215</v>
      </c>
      <c r="Y133" s="86"/>
      <c r="Z133" s="220"/>
      <c r="AA133" s="4"/>
      <c r="AB133" s="4"/>
      <c r="AC133" s="46"/>
      <c r="AD133" s="46"/>
      <c r="AE133" s="46"/>
      <c r="AF133" s="46"/>
    </row>
    <row r="134" spans="2:32" ht="12.75">
      <c r="B134" s="232"/>
      <c r="C134" s="232"/>
      <c r="D134" s="233" t="s">
        <v>429</v>
      </c>
      <c r="E134" s="233"/>
      <c r="F134" s="42">
        <v>2</v>
      </c>
      <c r="G134" s="150" t="s">
        <v>435</v>
      </c>
      <c r="H134" s="43"/>
      <c r="I134" s="233">
        <v>27</v>
      </c>
      <c r="J134" s="233"/>
      <c r="K134" s="69">
        <f t="shared" si="17"/>
        <v>27</v>
      </c>
      <c r="L134" s="43">
        <v>58</v>
      </c>
      <c r="M134" s="234">
        <v>8.5</v>
      </c>
      <c r="N134" s="235">
        <v>0.56</v>
      </c>
      <c r="O134" s="151">
        <v>3800</v>
      </c>
      <c r="P134" s="233">
        <v>55</v>
      </c>
      <c r="Q134" s="236"/>
      <c r="R134" s="42">
        <f>I134</f>
        <v>27</v>
      </c>
      <c r="S134" s="43"/>
      <c r="T134" s="43">
        <f>K134</f>
        <v>27</v>
      </c>
      <c r="U134" s="256">
        <f>T134*L134</f>
        <v>1566</v>
      </c>
      <c r="V134" s="256">
        <f>T134*N134</f>
        <v>15.120000000000001</v>
      </c>
      <c r="W134" s="256">
        <f>T134*O134</f>
        <v>102600</v>
      </c>
      <c r="X134" s="86">
        <f>T134*P134</f>
        <v>1485</v>
      </c>
      <c r="Y134" s="86"/>
      <c r="Z134" s="220"/>
      <c r="AA134" s="4"/>
      <c r="AB134" s="4"/>
      <c r="AC134" s="46"/>
      <c r="AD134" s="46"/>
      <c r="AE134" s="46"/>
      <c r="AF134" s="46"/>
    </row>
    <row r="135" spans="2:32" ht="12.75">
      <c r="B135" s="232"/>
      <c r="C135" s="232"/>
      <c r="D135" s="233" t="s">
        <v>432</v>
      </c>
      <c r="E135" s="233"/>
      <c r="F135" s="42">
        <v>3</v>
      </c>
      <c r="G135" s="206" t="s">
        <v>459</v>
      </c>
      <c r="H135" s="43"/>
      <c r="I135" s="233"/>
      <c r="J135" s="233">
        <v>45</v>
      </c>
      <c r="K135" s="69">
        <f t="shared" si="17"/>
        <v>45</v>
      </c>
      <c r="L135" s="43">
        <v>28</v>
      </c>
      <c r="M135" s="234">
        <v>7.6</v>
      </c>
      <c r="N135" s="235">
        <v>0.22</v>
      </c>
      <c r="O135" s="43">
        <v>500</v>
      </c>
      <c r="P135" s="233">
        <v>15</v>
      </c>
      <c r="Q135" s="236"/>
      <c r="R135" s="42"/>
      <c r="S135" s="43"/>
      <c r="T135" s="43"/>
      <c r="U135" s="256"/>
      <c r="V135" s="256"/>
      <c r="W135" s="256"/>
      <c r="X135" s="86"/>
      <c r="Y135" s="86"/>
      <c r="Z135" s="220"/>
      <c r="AA135" s="4">
        <f>J135</f>
        <v>45</v>
      </c>
      <c r="AB135" s="4">
        <f>K135</f>
        <v>45</v>
      </c>
      <c r="AC135" s="46">
        <f>AB135*L135</f>
        <v>1260</v>
      </c>
      <c r="AD135" s="46">
        <f>AB135*N135</f>
        <v>9.9</v>
      </c>
      <c r="AE135" s="46">
        <f>AB135*O135</f>
        <v>22500</v>
      </c>
      <c r="AF135" s="46">
        <f>AB135*P135</f>
        <v>675</v>
      </c>
    </row>
    <row r="136" spans="2:32" ht="12.75">
      <c r="B136" s="232"/>
      <c r="C136" s="232"/>
      <c r="D136" s="233" t="s">
        <v>433</v>
      </c>
      <c r="E136" s="233"/>
      <c r="F136" s="42">
        <v>4</v>
      </c>
      <c r="G136" s="150" t="s">
        <v>460</v>
      </c>
      <c r="H136" s="43"/>
      <c r="I136" s="233"/>
      <c r="J136" s="233">
        <v>45</v>
      </c>
      <c r="K136" s="69">
        <f t="shared" si="17"/>
        <v>45</v>
      </c>
      <c r="L136" s="43">
        <v>41</v>
      </c>
      <c r="M136" s="234">
        <v>8.2</v>
      </c>
      <c r="N136" s="235">
        <v>0.54</v>
      </c>
      <c r="O136" s="151">
        <v>2150</v>
      </c>
      <c r="P136" s="233">
        <v>50</v>
      </c>
      <c r="Q136" s="236"/>
      <c r="R136" s="42"/>
      <c r="S136" s="43">
        <f>J136</f>
        <v>45</v>
      </c>
      <c r="T136" s="43">
        <f>K136</f>
        <v>45</v>
      </c>
      <c r="U136" s="256">
        <f>T136*L136</f>
        <v>1845</v>
      </c>
      <c r="V136" s="256">
        <f>T136*N136</f>
        <v>24.3</v>
      </c>
      <c r="W136" s="256">
        <f>T136*O136</f>
        <v>96750</v>
      </c>
      <c r="X136" s="86">
        <f>T136*P136</f>
        <v>2250</v>
      </c>
      <c r="Y136" s="86"/>
      <c r="Z136" s="220"/>
      <c r="AA136" s="4"/>
      <c r="AB136" s="4"/>
      <c r="AC136" s="46"/>
      <c r="AD136" s="46"/>
      <c r="AE136" s="46"/>
      <c r="AF136" s="46"/>
    </row>
    <row r="137" spans="2:32" ht="12.75">
      <c r="B137" s="232"/>
      <c r="C137" s="154" t="s">
        <v>279</v>
      </c>
      <c r="D137" s="155">
        <f>SUM(I133:J138)</f>
        <v>252</v>
      </c>
      <c r="E137" s="233"/>
      <c r="F137" s="42">
        <v>5</v>
      </c>
      <c r="G137" s="206" t="s">
        <v>465</v>
      </c>
      <c r="H137" s="43"/>
      <c r="I137" s="233">
        <v>45</v>
      </c>
      <c r="J137" s="233"/>
      <c r="K137" s="69">
        <f t="shared" si="17"/>
        <v>45</v>
      </c>
      <c r="L137" s="43">
        <v>18</v>
      </c>
      <c r="M137" s="234">
        <v>3.8</v>
      </c>
      <c r="N137" s="235">
        <v>0.21</v>
      </c>
      <c r="O137" s="43">
        <v>980</v>
      </c>
      <c r="P137" s="233">
        <v>10</v>
      </c>
      <c r="Q137" s="236"/>
      <c r="R137" s="42"/>
      <c r="S137" s="43"/>
      <c r="T137" s="43"/>
      <c r="U137" s="256"/>
      <c r="V137" s="256"/>
      <c r="W137" s="256"/>
      <c r="X137" s="86"/>
      <c r="Y137" s="86"/>
      <c r="Z137" s="220">
        <f>I137</f>
        <v>45</v>
      </c>
      <c r="AA137" s="4"/>
      <c r="AB137" s="4">
        <f>K137</f>
        <v>45</v>
      </c>
      <c r="AC137" s="46">
        <f>AB137*L137</f>
        <v>810</v>
      </c>
      <c r="AD137" s="46">
        <f>AB137*N137</f>
        <v>9.45</v>
      </c>
      <c r="AE137" s="46">
        <f>AB137*O137</f>
        <v>44100</v>
      </c>
      <c r="AF137" s="46">
        <f>AB137*P137</f>
        <v>450</v>
      </c>
    </row>
    <row r="138" spans="2:32" ht="12.75">
      <c r="B138" s="232"/>
      <c r="C138" s="232"/>
      <c r="D138" s="233"/>
      <c r="E138" s="233"/>
      <c r="F138" s="42">
        <v>6</v>
      </c>
      <c r="G138" s="206" t="s">
        <v>461</v>
      </c>
      <c r="H138" s="43"/>
      <c r="I138" s="233"/>
      <c r="J138" s="233">
        <v>45</v>
      </c>
      <c r="K138" s="69">
        <f t="shared" si="17"/>
        <v>45</v>
      </c>
      <c r="L138" s="43">
        <v>21</v>
      </c>
      <c r="M138" s="234">
        <v>7.06</v>
      </c>
      <c r="N138" s="235">
        <v>0.19</v>
      </c>
      <c r="O138" s="43">
        <v>350</v>
      </c>
      <c r="P138" s="233">
        <v>10</v>
      </c>
      <c r="Q138" s="236"/>
      <c r="R138" s="42"/>
      <c r="S138" s="43"/>
      <c r="T138" s="43"/>
      <c r="U138" s="256"/>
      <c r="V138" s="256"/>
      <c r="W138" s="256"/>
      <c r="X138" s="86"/>
      <c r="Y138" s="86"/>
      <c r="Z138" s="220"/>
      <c r="AA138" s="4">
        <f>J138</f>
        <v>45</v>
      </c>
      <c r="AB138" s="4">
        <f>K138</f>
        <v>45</v>
      </c>
      <c r="AC138" s="46">
        <f>AB138*L138</f>
        <v>945</v>
      </c>
      <c r="AD138" s="46">
        <f>AB138*N138</f>
        <v>8.55</v>
      </c>
      <c r="AE138" s="46">
        <f>AB138*O138</f>
        <v>15750</v>
      </c>
      <c r="AF138" s="46">
        <f>AB138*P138</f>
        <v>450</v>
      </c>
    </row>
    <row r="139" spans="2:26" ht="12.75">
      <c r="B139" s="232"/>
      <c r="C139" s="232"/>
      <c r="D139" s="233"/>
      <c r="E139" s="233"/>
      <c r="F139" s="42"/>
      <c r="G139" s="206"/>
      <c r="H139" s="43"/>
      <c r="I139" s="233"/>
      <c r="J139" s="233"/>
      <c r="K139" s="69"/>
      <c r="L139" s="43"/>
      <c r="M139" s="234"/>
      <c r="N139" s="235"/>
      <c r="O139" s="43"/>
      <c r="P139" s="233"/>
      <c r="Q139" s="236"/>
      <c r="R139" s="42"/>
      <c r="S139" s="43"/>
      <c r="T139" s="43"/>
      <c r="U139" s="256"/>
      <c r="V139" s="256"/>
      <c r="W139" s="256"/>
      <c r="X139" s="86"/>
      <c r="Y139" s="86"/>
      <c r="Z139" s="220"/>
    </row>
    <row r="140" spans="2:32" ht="12.75">
      <c r="B140" s="232"/>
      <c r="C140" s="232"/>
      <c r="D140" s="233"/>
      <c r="E140" s="233"/>
      <c r="F140" s="42"/>
      <c r="G140" s="206"/>
      <c r="H140" s="43"/>
      <c r="I140" s="233"/>
      <c r="J140" s="233"/>
      <c r="K140" s="69"/>
      <c r="L140" s="43"/>
      <c r="M140" s="234"/>
      <c r="N140" s="235"/>
      <c r="O140" s="43"/>
      <c r="P140" s="233"/>
      <c r="Q140" s="236"/>
      <c r="R140" s="259">
        <f aca="true" t="shared" si="18" ref="R140:X140">SUM(R127:R138)</f>
        <v>727</v>
      </c>
      <c r="S140" s="260">
        <f t="shared" si="18"/>
        <v>370</v>
      </c>
      <c r="T140" s="260">
        <f t="shared" si="18"/>
        <v>1097</v>
      </c>
      <c r="U140" s="261">
        <f t="shared" si="18"/>
        <v>77946</v>
      </c>
      <c r="V140" s="261">
        <f t="shared" si="18"/>
        <v>532.1700000000001</v>
      </c>
      <c r="W140" s="261">
        <f t="shared" si="18"/>
        <v>6748250</v>
      </c>
      <c r="X140" s="261">
        <f t="shared" si="18"/>
        <v>72290</v>
      </c>
      <c r="Y140" s="261"/>
      <c r="Z140" s="242">
        <f aca="true" t="shared" si="19" ref="Z140:AF140">SUM(Z126:Z138)</f>
        <v>465</v>
      </c>
      <c r="AA140" s="211">
        <f t="shared" si="19"/>
        <v>90</v>
      </c>
      <c r="AB140" s="211">
        <f t="shared" si="19"/>
        <v>555</v>
      </c>
      <c r="AC140" s="243">
        <f t="shared" si="19"/>
        <v>13375</v>
      </c>
      <c r="AD140" s="243">
        <f t="shared" si="19"/>
        <v>116.10000000000001</v>
      </c>
      <c r="AE140" s="243">
        <f t="shared" si="19"/>
        <v>250350</v>
      </c>
      <c r="AF140" s="243">
        <f t="shared" si="19"/>
        <v>5775</v>
      </c>
    </row>
    <row r="141" spans="2:32" ht="12.75">
      <c r="B141" s="232"/>
      <c r="C141" s="232"/>
      <c r="D141" s="233"/>
      <c r="E141" s="233"/>
      <c r="F141" s="42"/>
      <c r="G141" s="206"/>
      <c r="H141" s="43"/>
      <c r="I141" s="233"/>
      <c r="J141" s="233"/>
      <c r="K141" s="69"/>
      <c r="L141" s="43"/>
      <c r="M141" s="234"/>
      <c r="N141" s="235"/>
      <c r="O141" s="43"/>
      <c r="P141" s="233"/>
      <c r="Q141" s="236"/>
      <c r="R141" s="42"/>
      <c r="S141" s="43"/>
      <c r="T141" s="43"/>
      <c r="U141" s="244">
        <f>U140/$T$140</f>
        <v>71.05378304466727</v>
      </c>
      <c r="V141" s="245">
        <f>V140/$T$140</f>
        <v>0.48511394712853245</v>
      </c>
      <c r="W141" s="244">
        <f>W140/$T$140</f>
        <v>6151.54968094804</v>
      </c>
      <c r="X141" s="244">
        <f>X140/$T$140</f>
        <v>65.897903372835</v>
      </c>
      <c r="Y141" s="244"/>
      <c r="Z141" s="246"/>
      <c r="AA141" s="247"/>
      <c r="AB141" s="247"/>
      <c r="AC141" s="133">
        <f>AC140/$AB$140</f>
        <v>24.0990990990991</v>
      </c>
      <c r="AD141" s="134">
        <f>AD140/$AB$140</f>
        <v>0.20918918918918922</v>
      </c>
      <c r="AE141" s="133">
        <f>AE140/$AB$140</f>
        <v>451.0810810810811</v>
      </c>
      <c r="AF141" s="133">
        <f>AF140/$AB$140</f>
        <v>10.405405405405405</v>
      </c>
    </row>
    <row r="142" spans="2:26" ht="12.75">
      <c r="B142" s="232"/>
      <c r="C142" s="232"/>
      <c r="D142" s="233"/>
      <c r="E142" s="233"/>
      <c r="F142" s="42"/>
      <c r="G142" s="206"/>
      <c r="H142" s="43"/>
      <c r="I142" s="233"/>
      <c r="J142" s="233"/>
      <c r="K142" s="69"/>
      <c r="L142" s="43"/>
      <c r="M142" s="234"/>
      <c r="N142" s="235"/>
      <c r="O142" s="43"/>
      <c r="P142" s="233"/>
      <c r="Q142" s="236"/>
      <c r="R142" s="42"/>
      <c r="S142" s="43"/>
      <c r="T142" s="43"/>
      <c r="U142" s="244"/>
      <c r="V142" s="245"/>
      <c r="W142" s="244"/>
      <c r="X142" s="244"/>
      <c r="Y142" s="244"/>
      <c r="Z142" s="246"/>
    </row>
    <row r="143" spans="2:32" ht="13.5" thickBot="1">
      <c r="B143" s="232"/>
      <c r="C143" s="232"/>
      <c r="D143" s="233"/>
      <c r="E143" s="233"/>
      <c r="F143" s="42"/>
      <c r="G143" s="206"/>
      <c r="H143" s="43"/>
      <c r="I143" s="233"/>
      <c r="J143" s="233"/>
      <c r="K143" s="69"/>
      <c r="L143" s="43"/>
      <c r="M143" s="234"/>
      <c r="N143" s="235"/>
      <c r="O143" s="43"/>
      <c r="P143" s="233"/>
      <c r="Q143" s="236"/>
      <c r="R143" s="248" t="s">
        <v>264</v>
      </c>
      <c r="S143" s="249"/>
      <c r="T143" s="250" t="s">
        <v>484</v>
      </c>
      <c r="U143" s="251" t="s">
        <v>492</v>
      </c>
      <c r="V143" s="251"/>
      <c r="W143" s="251"/>
      <c r="X143" s="251"/>
      <c r="Y143" s="252"/>
      <c r="Z143" s="248" t="s">
        <v>264</v>
      </c>
      <c r="AA143" s="262"/>
      <c r="AB143" s="250" t="s">
        <v>484</v>
      </c>
      <c r="AC143" s="253" t="s">
        <v>492</v>
      </c>
      <c r="AD143" s="253"/>
      <c r="AE143" s="253"/>
      <c r="AF143" s="253"/>
    </row>
    <row r="144" spans="2:26" ht="12.75">
      <c r="B144" s="232"/>
      <c r="C144" s="232"/>
      <c r="D144" s="233"/>
      <c r="E144" s="233"/>
      <c r="F144" s="42"/>
      <c r="G144" s="206"/>
      <c r="H144" s="43"/>
      <c r="I144" s="233"/>
      <c r="J144" s="233"/>
      <c r="K144" s="69"/>
      <c r="L144" s="43"/>
      <c r="M144" s="234"/>
      <c r="N144" s="235"/>
      <c r="O144" s="43"/>
      <c r="P144" s="233"/>
      <c r="Q144" s="236"/>
      <c r="R144" s="42"/>
      <c r="S144" s="43"/>
      <c r="T144" s="43"/>
      <c r="U144" s="234"/>
      <c r="V144" s="234"/>
      <c r="W144" s="234"/>
      <c r="X144" s="239"/>
      <c r="Y144" s="239"/>
      <c r="Z144" s="240"/>
    </row>
    <row r="145" spans="2:32" ht="12.75">
      <c r="B145" s="230" t="s">
        <v>493</v>
      </c>
      <c r="C145" s="230" t="s">
        <v>494</v>
      </c>
      <c r="D145" s="233" t="s">
        <v>477</v>
      </c>
      <c r="E145" s="233" t="s">
        <v>378</v>
      </c>
      <c r="F145" s="42">
        <v>1</v>
      </c>
      <c r="G145" s="150" t="s">
        <v>458</v>
      </c>
      <c r="H145" s="43"/>
      <c r="I145" s="233"/>
      <c r="J145" s="233">
        <v>438</v>
      </c>
      <c r="K145" s="69">
        <f>I145+J145</f>
        <v>438</v>
      </c>
      <c r="L145" s="43">
        <v>68</v>
      </c>
      <c r="M145" s="234">
        <v>8.1</v>
      </c>
      <c r="N145" s="235">
        <v>0.54</v>
      </c>
      <c r="O145" s="151">
        <v>3810</v>
      </c>
      <c r="P145" s="233">
        <v>35</v>
      </c>
      <c r="Q145" s="236"/>
      <c r="R145" s="42"/>
      <c r="S145" s="43">
        <f>J145</f>
        <v>438</v>
      </c>
      <c r="T145" s="43">
        <f>K145</f>
        <v>438</v>
      </c>
      <c r="U145" s="256">
        <f>T145*L145</f>
        <v>29784</v>
      </c>
      <c r="V145" s="256">
        <f>T145*N145</f>
        <v>236.52</v>
      </c>
      <c r="W145" s="256">
        <f>T145*O145</f>
        <v>1668780</v>
      </c>
      <c r="X145" s="86">
        <f>T145*P145</f>
        <v>15330</v>
      </c>
      <c r="Y145" s="86"/>
      <c r="Z145" s="220"/>
      <c r="AA145" s="4"/>
      <c r="AB145" s="4"/>
      <c r="AC145" s="46"/>
      <c r="AD145" s="46"/>
      <c r="AE145" s="46"/>
      <c r="AF145" s="46"/>
    </row>
    <row r="146" spans="2:32" ht="12.75">
      <c r="B146" s="232"/>
      <c r="C146" s="232"/>
      <c r="D146" s="233" t="s">
        <v>432</v>
      </c>
      <c r="E146" s="233"/>
      <c r="F146" s="42">
        <v>2</v>
      </c>
      <c r="G146" s="150" t="s">
        <v>460</v>
      </c>
      <c r="H146" s="43"/>
      <c r="I146" s="233"/>
      <c r="J146" s="233">
        <v>438</v>
      </c>
      <c r="K146" s="69">
        <f>I146+J146</f>
        <v>438</v>
      </c>
      <c r="L146" s="43">
        <v>65</v>
      </c>
      <c r="M146" s="234">
        <v>7.8</v>
      </c>
      <c r="N146" s="235">
        <v>0.21</v>
      </c>
      <c r="O146" s="151">
        <v>950</v>
      </c>
      <c r="P146" s="233">
        <v>41</v>
      </c>
      <c r="Q146" s="236"/>
      <c r="R146" s="42"/>
      <c r="S146" s="43">
        <f>J146</f>
        <v>438</v>
      </c>
      <c r="T146" s="43">
        <f>K146</f>
        <v>438</v>
      </c>
      <c r="U146" s="256">
        <f>T146*L146</f>
        <v>28470</v>
      </c>
      <c r="V146" s="256">
        <f>T146*N146</f>
        <v>91.97999999999999</v>
      </c>
      <c r="W146" s="256">
        <f>T146*O146</f>
        <v>416100</v>
      </c>
      <c r="X146" s="86">
        <f>T146*P146</f>
        <v>17958</v>
      </c>
      <c r="Y146" s="86"/>
      <c r="Z146" s="220"/>
      <c r="AA146" s="4"/>
      <c r="AB146" s="4"/>
      <c r="AC146" s="46"/>
      <c r="AD146" s="46"/>
      <c r="AE146" s="46"/>
      <c r="AF146" s="46"/>
    </row>
    <row r="147" spans="2:32" ht="12.75">
      <c r="B147" s="232"/>
      <c r="C147" s="232"/>
      <c r="D147" s="233" t="s">
        <v>433</v>
      </c>
      <c r="E147" s="233"/>
      <c r="F147" s="42">
        <v>3</v>
      </c>
      <c r="G147" s="206" t="s">
        <v>435</v>
      </c>
      <c r="H147" s="43"/>
      <c r="I147" s="233">
        <v>616</v>
      </c>
      <c r="J147" s="233"/>
      <c r="K147" s="69">
        <f>I147+J147</f>
        <v>616</v>
      </c>
      <c r="L147" s="43">
        <v>40</v>
      </c>
      <c r="M147" s="234">
        <v>7.8</v>
      </c>
      <c r="N147" s="235">
        <v>0.19</v>
      </c>
      <c r="O147" s="43">
        <v>320</v>
      </c>
      <c r="P147" s="233">
        <v>27</v>
      </c>
      <c r="Q147" s="236"/>
      <c r="R147" s="42"/>
      <c r="S147" s="43"/>
      <c r="T147" s="43"/>
      <c r="U147" s="256"/>
      <c r="V147" s="256"/>
      <c r="W147" s="256"/>
      <c r="X147" s="86"/>
      <c r="Y147" s="86"/>
      <c r="Z147" s="220">
        <f>I147</f>
        <v>616</v>
      </c>
      <c r="AA147" s="4"/>
      <c r="AB147" s="4">
        <f>K147</f>
        <v>616</v>
      </c>
      <c r="AC147" s="46">
        <f>AB147*L147</f>
        <v>24640</v>
      </c>
      <c r="AD147" s="46">
        <f>AB147*N147</f>
        <v>117.04</v>
      </c>
      <c r="AE147" s="46">
        <f>AB147*O147</f>
        <v>197120</v>
      </c>
      <c r="AF147" s="46">
        <f>AB147*P147</f>
        <v>16632</v>
      </c>
    </row>
    <row r="148" spans="2:32" ht="12.75">
      <c r="B148" s="232"/>
      <c r="C148" s="232"/>
      <c r="D148" s="233" t="s">
        <v>441</v>
      </c>
      <c r="E148" s="233"/>
      <c r="F148" s="42">
        <v>4</v>
      </c>
      <c r="G148" s="206" t="s">
        <v>418</v>
      </c>
      <c r="H148" s="43"/>
      <c r="I148" s="233"/>
      <c r="J148" s="233">
        <v>438</v>
      </c>
      <c r="K148" s="69">
        <f>I148+J148</f>
        <v>438</v>
      </c>
      <c r="L148" s="43">
        <v>21</v>
      </c>
      <c r="M148" s="234">
        <v>7.06</v>
      </c>
      <c r="N148" s="235">
        <v>0.21</v>
      </c>
      <c r="O148" s="43">
        <v>200</v>
      </c>
      <c r="P148" s="233">
        <v>10</v>
      </c>
      <c r="Q148" s="236"/>
      <c r="R148" s="42"/>
      <c r="S148" s="43"/>
      <c r="T148" s="43"/>
      <c r="U148" s="256"/>
      <c r="V148" s="256"/>
      <c r="W148" s="256"/>
      <c r="X148" s="86"/>
      <c r="Y148" s="86"/>
      <c r="Z148" s="220"/>
      <c r="AA148" s="4">
        <f>J148</f>
        <v>438</v>
      </c>
      <c r="AB148" s="4">
        <f>K148</f>
        <v>438</v>
      </c>
      <c r="AC148" s="46">
        <f>AB148*L148</f>
        <v>9198</v>
      </c>
      <c r="AD148" s="46">
        <f>AB148*N148</f>
        <v>91.97999999999999</v>
      </c>
      <c r="AE148" s="46">
        <f>AB148*O148</f>
        <v>87600</v>
      </c>
      <c r="AF148" s="46">
        <f>AB148*P148</f>
        <v>4380</v>
      </c>
    </row>
    <row r="149" spans="2:32" ht="12.75">
      <c r="B149" s="232"/>
      <c r="C149" s="154" t="s">
        <v>279</v>
      </c>
      <c r="D149" s="155">
        <f>SUM(I145:J149)</f>
        <v>2150</v>
      </c>
      <c r="E149" s="233"/>
      <c r="F149" s="42">
        <v>5</v>
      </c>
      <c r="G149" s="206" t="s">
        <v>324</v>
      </c>
      <c r="H149" s="43"/>
      <c r="I149" s="233">
        <v>220</v>
      </c>
      <c r="J149" s="233"/>
      <c r="K149" s="69">
        <f>I149+J149</f>
        <v>220</v>
      </c>
      <c r="L149" s="43">
        <v>19</v>
      </c>
      <c r="M149" s="234">
        <v>7.2</v>
      </c>
      <c r="N149" s="235">
        <v>0.21</v>
      </c>
      <c r="O149" s="43">
        <v>50</v>
      </c>
      <c r="P149" s="233">
        <v>5</v>
      </c>
      <c r="Q149" s="236"/>
      <c r="R149" s="42"/>
      <c r="S149" s="43"/>
      <c r="T149" s="43"/>
      <c r="U149" s="256"/>
      <c r="V149" s="256"/>
      <c r="W149" s="256"/>
      <c r="X149" s="86"/>
      <c r="Y149" s="86"/>
      <c r="Z149" s="220">
        <f>I149</f>
        <v>220</v>
      </c>
      <c r="AA149" s="4"/>
      <c r="AB149" s="4">
        <f>K149</f>
        <v>220</v>
      </c>
      <c r="AC149" s="46">
        <f>AB149*L149</f>
        <v>4180</v>
      </c>
      <c r="AD149" s="46">
        <f>AB149*N149</f>
        <v>46.199999999999996</v>
      </c>
      <c r="AE149" s="46">
        <f>AB149*O149</f>
        <v>11000</v>
      </c>
      <c r="AF149" s="46">
        <f>AB149*P149</f>
        <v>1100</v>
      </c>
    </row>
    <row r="150" spans="2:32" ht="12.75">
      <c r="B150" s="232"/>
      <c r="C150" s="232"/>
      <c r="D150" s="233"/>
      <c r="E150" s="233"/>
      <c r="F150" s="42"/>
      <c r="G150" s="206"/>
      <c r="H150" s="43"/>
      <c r="I150" s="233"/>
      <c r="J150" s="233"/>
      <c r="K150" s="69"/>
      <c r="L150" s="43"/>
      <c r="M150" s="234"/>
      <c r="N150" s="235"/>
      <c r="O150" s="43"/>
      <c r="P150" s="233"/>
      <c r="Q150" s="236"/>
      <c r="R150" s="42"/>
      <c r="S150" s="43"/>
      <c r="T150" s="43"/>
      <c r="U150" s="256"/>
      <c r="V150" s="256"/>
      <c r="W150" s="256"/>
      <c r="X150" s="86"/>
      <c r="Y150" s="86"/>
      <c r="Z150" s="220"/>
      <c r="AA150" s="4"/>
      <c r="AB150" s="4"/>
      <c r="AC150" s="46"/>
      <c r="AD150" s="46"/>
      <c r="AE150" s="46"/>
      <c r="AF150" s="46"/>
    </row>
    <row r="151" spans="2:32" ht="12.75">
      <c r="B151" s="232" t="s">
        <v>495</v>
      </c>
      <c r="C151" s="232" t="s">
        <v>496</v>
      </c>
      <c r="D151" s="233" t="s">
        <v>432</v>
      </c>
      <c r="E151" s="233" t="s">
        <v>438</v>
      </c>
      <c r="F151" s="42">
        <v>1</v>
      </c>
      <c r="G151" s="150" t="s">
        <v>458</v>
      </c>
      <c r="H151" s="43"/>
      <c r="I151" s="233"/>
      <c r="J151" s="233">
        <v>31</v>
      </c>
      <c r="K151" s="69">
        <f aca="true" t="shared" si="20" ref="K151:K156">I151+J151</f>
        <v>31</v>
      </c>
      <c r="L151" s="43">
        <v>50</v>
      </c>
      <c r="M151" s="234">
        <v>8.1</v>
      </c>
      <c r="N151" s="235">
        <v>0.25</v>
      </c>
      <c r="O151" s="151">
        <v>1380</v>
      </c>
      <c r="P151" s="233">
        <v>32</v>
      </c>
      <c r="Q151" s="236" t="s">
        <v>444</v>
      </c>
      <c r="R151" s="42"/>
      <c r="S151" s="43">
        <f aca="true" t="shared" si="21" ref="S151:T155">J151</f>
        <v>31</v>
      </c>
      <c r="T151" s="43">
        <f t="shared" si="21"/>
        <v>31</v>
      </c>
      <c r="U151" s="256">
        <f>T151*L151</f>
        <v>1550</v>
      </c>
      <c r="V151" s="256">
        <f>T151*N151</f>
        <v>7.75</v>
      </c>
      <c r="W151" s="256">
        <f>T151*O151</f>
        <v>42780</v>
      </c>
      <c r="X151" s="86">
        <f>T151*P151</f>
        <v>992</v>
      </c>
      <c r="Y151" s="86"/>
      <c r="Z151" s="220"/>
      <c r="AA151" s="4"/>
      <c r="AB151" s="4"/>
      <c r="AC151" s="46"/>
      <c r="AD151" s="46"/>
      <c r="AE151" s="46"/>
      <c r="AF151" s="46"/>
    </row>
    <row r="152" spans="2:32" ht="12.75">
      <c r="B152" s="232"/>
      <c r="C152" s="232"/>
      <c r="D152" s="233" t="s">
        <v>433</v>
      </c>
      <c r="E152" s="233"/>
      <c r="F152" s="42">
        <v>2</v>
      </c>
      <c r="G152" s="150" t="s">
        <v>479</v>
      </c>
      <c r="H152" s="43"/>
      <c r="I152" s="233"/>
      <c r="J152" s="233">
        <v>24</v>
      </c>
      <c r="K152" s="69">
        <f t="shared" si="20"/>
        <v>24</v>
      </c>
      <c r="L152" s="43">
        <v>61</v>
      </c>
      <c r="M152" s="234">
        <v>8.9</v>
      </c>
      <c r="N152" s="235">
        <v>0.54</v>
      </c>
      <c r="O152" s="151">
        <v>2150</v>
      </c>
      <c r="P152" s="233">
        <v>45</v>
      </c>
      <c r="Q152" s="236"/>
      <c r="R152" s="42"/>
      <c r="S152" s="43">
        <f t="shared" si="21"/>
        <v>24</v>
      </c>
      <c r="T152" s="43">
        <f t="shared" si="21"/>
        <v>24</v>
      </c>
      <c r="U152" s="256">
        <f>T152*L152</f>
        <v>1464</v>
      </c>
      <c r="V152" s="256">
        <f>T152*N152</f>
        <v>12.96</v>
      </c>
      <c r="W152" s="256">
        <f>T152*O152</f>
        <v>51600</v>
      </c>
      <c r="X152" s="86">
        <f>T152*P152</f>
        <v>1080</v>
      </c>
      <c r="Y152" s="86"/>
      <c r="Z152" s="220"/>
      <c r="AA152" s="4"/>
      <c r="AB152" s="4"/>
      <c r="AC152" s="46"/>
      <c r="AD152" s="46"/>
      <c r="AE152" s="46"/>
      <c r="AF152" s="46"/>
    </row>
    <row r="153" spans="2:32" ht="12.75">
      <c r="B153" s="232"/>
      <c r="C153" s="232"/>
      <c r="D153" s="233" t="s">
        <v>441</v>
      </c>
      <c r="E153" s="233"/>
      <c r="F153" s="42">
        <v>3</v>
      </c>
      <c r="G153" s="150" t="s">
        <v>460</v>
      </c>
      <c r="H153" s="43"/>
      <c r="I153" s="233"/>
      <c r="J153" s="233">
        <v>31</v>
      </c>
      <c r="K153" s="69">
        <f t="shared" si="20"/>
        <v>31</v>
      </c>
      <c r="L153" s="43">
        <v>61</v>
      </c>
      <c r="M153" s="234">
        <v>7.8</v>
      </c>
      <c r="N153" s="235">
        <v>0.21</v>
      </c>
      <c r="O153" s="151">
        <v>2950</v>
      </c>
      <c r="P153" s="233">
        <v>25</v>
      </c>
      <c r="Q153" s="236" t="s">
        <v>497</v>
      </c>
      <c r="R153" s="42"/>
      <c r="S153" s="43">
        <f t="shared" si="21"/>
        <v>31</v>
      </c>
      <c r="T153" s="43">
        <f t="shared" si="21"/>
        <v>31</v>
      </c>
      <c r="U153" s="256">
        <f>T153*L153</f>
        <v>1891</v>
      </c>
      <c r="V153" s="256">
        <f>T153*N153</f>
        <v>6.51</v>
      </c>
      <c r="W153" s="256">
        <f>T153*O153</f>
        <v>91450</v>
      </c>
      <c r="X153" s="86">
        <f>T153*P153</f>
        <v>775</v>
      </c>
      <c r="Y153" s="86"/>
      <c r="Z153" s="220"/>
      <c r="AA153" s="4"/>
      <c r="AB153" s="4"/>
      <c r="AC153" s="46"/>
      <c r="AD153" s="46"/>
      <c r="AE153" s="46"/>
      <c r="AF153" s="46"/>
    </row>
    <row r="154" spans="2:32" ht="12.75">
      <c r="B154" s="232"/>
      <c r="C154" s="154" t="s">
        <v>279</v>
      </c>
      <c r="D154" s="155">
        <f>SUM(I151:J156)</f>
        <v>169</v>
      </c>
      <c r="E154" s="233"/>
      <c r="F154" s="42">
        <v>4</v>
      </c>
      <c r="G154" s="150" t="s">
        <v>480</v>
      </c>
      <c r="H154" s="43"/>
      <c r="I154" s="233"/>
      <c r="J154" s="233">
        <v>21</v>
      </c>
      <c r="K154" s="69">
        <f t="shared" si="20"/>
        <v>21</v>
      </c>
      <c r="L154" s="43">
        <v>65</v>
      </c>
      <c r="M154" s="234">
        <v>8.3</v>
      </c>
      <c r="N154" s="235">
        <v>0.51</v>
      </c>
      <c r="O154" s="151">
        <v>4500</v>
      </c>
      <c r="P154" s="233">
        <v>38</v>
      </c>
      <c r="Q154" s="236" t="s">
        <v>498</v>
      </c>
      <c r="R154" s="42"/>
      <c r="S154" s="43">
        <f t="shared" si="21"/>
        <v>21</v>
      </c>
      <c r="T154" s="43">
        <f t="shared" si="21"/>
        <v>21</v>
      </c>
      <c r="U154" s="256">
        <f>T154*L154</f>
        <v>1365</v>
      </c>
      <c r="V154" s="256">
        <f>T154*N154</f>
        <v>10.71</v>
      </c>
      <c r="W154" s="256">
        <f>T154*O154</f>
        <v>94500</v>
      </c>
      <c r="X154" s="86">
        <f>T154*P154</f>
        <v>798</v>
      </c>
      <c r="Y154" s="86"/>
      <c r="Z154" s="220"/>
      <c r="AA154" s="4"/>
      <c r="AB154" s="4"/>
      <c r="AC154" s="46"/>
      <c r="AD154" s="46"/>
      <c r="AE154" s="46"/>
      <c r="AF154" s="46"/>
    </row>
    <row r="155" spans="2:32" ht="12.75">
      <c r="B155" s="232"/>
      <c r="C155" s="232"/>
      <c r="D155" s="233"/>
      <c r="E155" s="233"/>
      <c r="F155" s="42">
        <v>5</v>
      </c>
      <c r="G155" s="150" t="s">
        <v>465</v>
      </c>
      <c r="H155" s="43"/>
      <c r="I155" s="233"/>
      <c r="J155" s="233">
        <v>31</v>
      </c>
      <c r="K155" s="69">
        <f t="shared" si="20"/>
        <v>31</v>
      </c>
      <c r="L155" s="43">
        <v>61</v>
      </c>
      <c r="M155" s="234">
        <v>8.1</v>
      </c>
      <c r="N155" s="235">
        <v>0.5</v>
      </c>
      <c r="O155" s="151">
        <v>2800</v>
      </c>
      <c r="P155" s="233">
        <v>18</v>
      </c>
      <c r="Q155" s="236"/>
      <c r="R155" s="42"/>
      <c r="S155" s="43">
        <f t="shared" si="21"/>
        <v>31</v>
      </c>
      <c r="T155" s="43">
        <f t="shared" si="21"/>
        <v>31</v>
      </c>
      <c r="U155" s="256">
        <f>T155*L155</f>
        <v>1891</v>
      </c>
      <c r="V155" s="256">
        <f>T155*N155</f>
        <v>15.5</v>
      </c>
      <c r="W155" s="256">
        <f>T155*O155</f>
        <v>86800</v>
      </c>
      <c r="X155" s="86">
        <f>T155*P155</f>
        <v>558</v>
      </c>
      <c r="Y155" s="86"/>
      <c r="Z155" s="220"/>
      <c r="AA155" s="4"/>
      <c r="AB155" s="4"/>
      <c r="AC155" s="46"/>
      <c r="AD155" s="46"/>
      <c r="AE155" s="46"/>
      <c r="AF155" s="46"/>
    </row>
    <row r="156" spans="2:32" ht="12.75">
      <c r="B156" s="232"/>
      <c r="C156" s="232"/>
      <c r="D156" s="233"/>
      <c r="E156" s="233"/>
      <c r="F156" s="42">
        <v>6</v>
      </c>
      <c r="G156" s="206" t="s">
        <v>418</v>
      </c>
      <c r="H156" s="43"/>
      <c r="I156" s="233">
        <v>31</v>
      </c>
      <c r="J156" s="233"/>
      <c r="K156" s="69">
        <f t="shared" si="20"/>
        <v>31</v>
      </c>
      <c r="L156" s="43">
        <v>21</v>
      </c>
      <c r="M156" s="234">
        <v>7.9</v>
      </c>
      <c r="N156" s="235">
        <v>0.2</v>
      </c>
      <c r="O156" s="43">
        <v>160</v>
      </c>
      <c r="P156" s="233">
        <v>5</v>
      </c>
      <c r="Q156" s="236"/>
      <c r="R156" s="42"/>
      <c r="S156" s="43"/>
      <c r="T156" s="43"/>
      <c r="U156" s="256"/>
      <c r="V156" s="256"/>
      <c r="W156" s="256"/>
      <c r="X156" s="86"/>
      <c r="Y156" s="86"/>
      <c r="Z156" s="220">
        <f>I156</f>
        <v>31</v>
      </c>
      <c r="AA156" s="4">
        <f>J156</f>
        <v>0</v>
      </c>
      <c r="AB156" s="4">
        <f>K156</f>
        <v>31</v>
      </c>
      <c r="AC156" s="46">
        <f>AB156*L156</f>
        <v>651</v>
      </c>
      <c r="AD156" s="46">
        <f>AB156*N156</f>
        <v>6.2</v>
      </c>
      <c r="AE156" s="46">
        <f>AB156*O156</f>
        <v>4960</v>
      </c>
      <c r="AF156" s="46">
        <f>AB156*P156</f>
        <v>155</v>
      </c>
    </row>
    <row r="157" spans="2:32" ht="12.75">
      <c r="B157" s="232"/>
      <c r="C157" s="232"/>
      <c r="D157" s="233"/>
      <c r="E157" s="233"/>
      <c r="F157" s="42"/>
      <c r="G157" s="206"/>
      <c r="H157" s="43"/>
      <c r="I157" s="233"/>
      <c r="J157" s="233"/>
      <c r="K157" s="69"/>
      <c r="L157" s="43"/>
      <c r="M157" s="234"/>
      <c r="N157" s="235"/>
      <c r="O157" s="43"/>
      <c r="P157" s="233"/>
      <c r="Q157" s="236"/>
      <c r="R157" s="42"/>
      <c r="S157" s="43"/>
      <c r="T157" s="43"/>
      <c r="U157" s="256"/>
      <c r="V157" s="256"/>
      <c r="W157" s="256"/>
      <c r="X157" s="86"/>
      <c r="Y157" s="86"/>
      <c r="Z157" s="220"/>
      <c r="AA157" s="4"/>
      <c r="AB157" s="4"/>
      <c r="AC157" s="46"/>
      <c r="AD157" s="46"/>
      <c r="AE157" s="46"/>
      <c r="AF157" s="46"/>
    </row>
    <row r="158" spans="2:32" ht="12.75">
      <c r="B158" s="230" t="s">
        <v>499</v>
      </c>
      <c r="C158" s="230" t="s">
        <v>152</v>
      </c>
      <c r="D158" s="233" t="s">
        <v>477</v>
      </c>
      <c r="E158" s="233" t="s">
        <v>386</v>
      </c>
      <c r="F158" s="42">
        <v>1</v>
      </c>
      <c r="G158" s="150" t="s">
        <v>458</v>
      </c>
      <c r="H158" s="43"/>
      <c r="I158" s="233"/>
      <c r="J158" s="233">
        <v>196</v>
      </c>
      <c r="K158" s="69">
        <f>I158+J158</f>
        <v>196</v>
      </c>
      <c r="L158" s="43">
        <v>51</v>
      </c>
      <c r="M158" s="234">
        <v>8.1</v>
      </c>
      <c r="N158" s="235">
        <v>0.4</v>
      </c>
      <c r="O158" s="151">
        <v>2050</v>
      </c>
      <c r="P158" s="233">
        <v>25</v>
      </c>
      <c r="Q158" s="236" t="s">
        <v>444</v>
      </c>
      <c r="R158" s="42"/>
      <c r="S158" s="43">
        <f>J158</f>
        <v>196</v>
      </c>
      <c r="T158" s="43">
        <f>K158</f>
        <v>196</v>
      </c>
      <c r="U158" s="256">
        <f>T158*L158</f>
        <v>9996</v>
      </c>
      <c r="V158" s="256">
        <f>T158*N158</f>
        <v>78.4</v>
      </c>
      <c r="W158" s="256">
        <f>T158*O158</f>
        <v>401800</v>
      </c>
      <c r="X158" s="86">
        <f>T158*P158</f>
        <v>4900</v>
      </c>
      <c r="Y158" s="86"/>
      <c r="Z158" s="220"/>
      <c r="AA158" s="4"/>
      <c r="AB158" s="4"/>
      <c r="AC158" s="46"/>
      <c r="AD158" s="46"/>
      <c r="AE158" s="46"/>
      <c r="AF158" s="46"/>
    </row>
    <row r="159" spans="2:32" ht="12.75">
      <c r="B159" s="230"/>
      <c r="C159" s="230" t="s">
        <v>500</v>
      </c>
      <c r="D159" s="233" t="s">
        <v>432</v>
      </c>
      <c r="E159" s="233"/>
      <c r="F159" s="42">
        <v>2</v>
      </c>
      <c r="G159" s="150" t="s">
        <v>435</v>
      </c>
      <c r="H159" s="43"/>
      <c r="I159" s="233">
        <v>49</v>
      </c>
      <c r="J159" s="233"/>
      <c r="K159" s="69">
        <f>I159+J159</f>
        <v>49</v>
      </c>
      <c r="L159" s="43">
        <v>68</v>
      </c>
      <c r="M159" s="234">
        <v>9</v>
      </c>
      <c r="N159" s="235">
        <v>0.92</v>
      </c>
      <c r="O159" s="151">
        <v>2800</v>
      </c>
      <c r="P159" s="233">
        <v>60</v>
      </c>
      <c r="Q159" s="236"/>
      <c r="R159" s="42">
        <f>I159</f>
        <v>49</v>
      </c>
      <c r="S159" s="43"/>
      <c r="T159" s="43">
        <f>K159</f>
        <v>49</v>
      </c>
      <c r="U159" s="256">
        <f>T159*L159</f>
        <v>3332</v>
      </c>
      <c r="V159" s="256">
        <f>T159*N159</f>
        <v>45.080000000000005</v>
      </c>
      <c r="W159" s="256">
        <f>T159*O159</f>
        <v>137200</v>
      </c>
      <c r="X159" s="86">
        <f>T159*P159</f>
        <v>2940</v>
      </c>
      <c r="Y159" s="86"/>
      <c r="Z159" s="220"/>
      <c r="AA159" s="4"/>
      <c r="AB159" s="4"/>
      <c r="AC159" s="46"/>
      <c r="AD159" s="46"/>
      <c r="AE159" s="46"/>
      <c r="AF159" s="46"/>
    </row>
    <row r="160" spans="2:32" ht="12.75">
      <c r="B160" s="232"/>
      <c r="C160" s="232" t="s">
        <v>501</v>
      </c>
      <c r="D160" s="233" t="s">
        <v>433</v>
      </c>
      <c r="E160" s="233"/>
      <c r="F160" s="42">
        <v>3</v>
      </c>
      <c r="G160" s="206" t="s">
        <v>418</v>
      </c>
      <c r="H160" s="43"/>
      <c r="I160" s="233">
        <v>196</v>
      </c>
      <c r="J160" s="233"/>
      <c r="K160" s="69">
        <f>I160+J160</f>
        <v>196</v>
      </c>
      <c r="L160" s="43">
        <v>41</v>
      </c>
      <c r="M160" s="234">
        <v>7.8</v>
      </c>
      <c r="N160" s="235">
        <v>0.3</v>
      </c>
      <c r="O160" s="43">
        <v>600</v>
      </c>
      <c r="P160" s="233">
        <v>18</v>
      </c>
      <c r="Q160" s="236"/>
      <c r="R160" s="42"/>
      <c r="S160" s="43"/>
      <c r="T160" s="43"/>
      <c r="U160" s="256"/>
      <c r="V160" s="256"/>
      <c r="W160" s="256"/>
      <c r="X160" s="86"/>
      <c r="Y160" s="86"/>
      <c r="Z160" s="220">
        <f>I160</f>
        <v>196</v>
      </c>
      <c r="AA160" s="4"/>
      <c r="AB160" s="4">
        <f>K160</f>
        <v>196</v>
      </c>
      <c r="AC160" s="46">
        <f>AB160*L160</f>
        <v>8036</v>
      </c>
      <c r="AD160" s="46">
        <f>AB160*N160</f>
        <v>58.8</v>
      </c>
      <c r="AE160" s="46">
        <f>AB160*O160</f>
        <v>117600</v>
      </c>
      <c r="AF160" s="46">
        <f>AB160*P160</f>
        <v>3528</v>
      </c>
    </row>
    <row r="161" spans="2:32" ht="12.75">
      <c r="B161" s="232"/>
      <c r="C161" s="232"/>
      <c r="D161" s="233" t="s">
        <v>441</v>
      </c>
      <c r="E161" s="233"/>
      <c r="F161" s="42">
        <v>4</v>
      </c>
      <c r="G161" s="206" t="s">
        <v>460</v>
      </c>
      <c r="H161" s="43"/>
      <c r="I161" s="233"/>
      <c r="J161" s="233">
        <v>196</v>
      </c>
      <c r="K161" s="69">
        <f>I161+J161</f>
        <v>196</v>
      </c>
      <c r="L161" s="43">
        <v>40</v>
      </c>
      <c r="M161" s="234">
        <v>3.86</v>
      </c>
      <c r="N161" s="235">
        <v>0.21</v>
      </c>
      <c r="O161" s="43">
        <v>1150</v>
      </c>
      <c r="P161" s="233">
        <v>10</v>
      </c>
      <c r="Q161" s="236"/>
      <c r="R161" s="42"/>
      <c r="S161" s="43"/>
      <c r="T161" s="43"/>
      <c r="U161" s="256"/>
      <c r="V161" s="256"/>
      <c r="W161" s="256"/>
      <c r="X161" s="86"/>
      <c r="Y161" s="86"/>
      <c r="Z161" s="220"/>
      <c r="AA161" s="4">
        <f>J161</f>
        <v>196</v>
      </c>
      <c r="AB161" s="4">
        <f>K161</f>
        <v>196</v>
      </c>
      <c r="AC161" s="46">
        <f>AB161*L161</f>
        <v>7840</v>
      </c>
      <c r="AD161" s="46">
        <f>AB161*N161</f>
        <v>41.16</v>
      </c>
      <c r="AE161" s="46">
        <f>AB161*O161</f>
        <v>225400</v>
      </c>
      <c r="AF161" s="46">
        <f>AB161*P161</f>
        <v>1960</v>
      </c>
    </row>
    <row r="162" spans="2:32" ht="12.75">
      <c r="B162" s="232"/>
      <c r="C162" s="154" t="s">
        <v>279</v>
      </c>
      <c r="D162" s="155">
        <f>SUM(I158:J162)</f>
        <v>733</v>
      </c>
      <c r="E162" s="233"/>
      <c r="F162" s="42">
        <v>5</v>
      </c>
      <c r="G162" s="206" t="s">
        <v>324</v>
      </c>
      <c r="H162" s="43"/>
      <c r="I162" s="233">
        <v>96</v>
      </c>
      <c r="J162" s="233"/>
      <c r="K162" s="69">
        <f>I162+J162</f>
        <v>96</v>
      </c>
      <c r="L162" s="43">
        <v>19</v>
      </c>
      <c r="M162" s="234">
        <v>6.9</v>
      </c>
      <c r="N162" s="235">
        <v>0.21</v>
      </c>
      <c r="O162" s="43">
        <v>200</v>
      </c>
      <c r="P162" s="233">
        <v>5</v>
      </c>
      <c r="Q162" s="236"/>
      <c r="R162" s="42"/>
      <c r="S162" s="43"/>
      <c r="T162" s="43"/>
      <c r="U162" s="256"/>
      <c r="V162" s="256"/>
      <c r="W162" s="256"/>
      <c r="X162" s="86"/>
      <c r="Y162" s="86"/>
      <c r="Z162" s="220">
        <f>I162</f>
        <v>96</v>
      </c>
      <c r="AA162" s="4"/>
      <c r="AB162" s="4">
        <f>K162</f>
        <v>96</v>
      </c>
      <c r="AC162" s="46">
        <f>AB162*L162</f>
        <v>1824</v>
      </c>
      <c r="AD162" s="46">
        <f>AB162*N162</f>
        <v>20.16</v>
      </c>
      <c r="AE162" s="46">
        <f>AB162*O162</f>
        <v>19200</v>
      </c>
      <c r="AF162" s="46">
        <f>AB162*P162</f>
        <v>480</v>
      </c>
    </row>
    <row r="163" spans="2:26" ht="12.75">
      <c r="B163" s="232"/>
      <c r="C163" s="232"/>
      <c r="D163" s="233"/>
      <c r="E163" s="233"/>
      <c r="F163" s="42"/>
      <c r="G163" s="206"/>
      <c r="H163" s="43"/>
      <c r="I163" s="233"/>
      <c r="J163" s="233"/>
      <c r="K163" s="69"/>
      <c r="L163" s="43"/>
      <c r="M163" s="234"/>
      <c r="N163" s="235"/>
      <c r="O163" s="43"/>
      <c r="P163" s="233"/>
      <c r="Q163" s="236"/>
      <c r="R163" s="42"/>
      <c r="S163" s="43"/>
      <c r="T163" s="43"/>
      <c r="U163" s="234"/>
      <c r="V163" s="234"/>
      <c r="W163" s="234"/>
      <c r="X163" s="239"/>
      <c r="Y163" s="239"/>
      <c r="Z163" s="240"/>
    </row>
    <row r="164" spans="2:32" ht="12.75">
      <c r="B164" s="232"/>
      <c r="C164" s="232"/>
      <c r="D164" s="233"/>
      <c r="E164" s="233"/>
      <c r="F164" s="42"/>
      <c r="G164" s="206"/>
      <c r="H164" s="43"/>
      <c r="I164" s="233"/>
      <c r="J164" s="233"/>
      <c r="K164" s="69"/>
      <c r="L164" s="43"/>
      <c r="M164" s="234"/>
      <c r="N164" s="235"/>
      <c r="O164" s="43"/>
      <c r="P164" s="233"/>
      <c r="Q164" s="236"/>
      <c r="R164" s="207">
        <f aca="true" t="shared" si="22" ref="R164:X164">SUM(R145:R162)</f>
        <v>49</v>
      </c>
      <c r="S164" s="208">
        <f t="shared" si="22"/>
        <v>1210</v>
      </c>
      <c r="T164" s="208">
        <f t="shared" si="22"/>
        <v>1259</v>
      </c>
      <c r="U164" s="121">
        <f t="shared" si="22"/>
        <v>79743</v>
      </c>
      <c r="V164" s="121">
        <f t="shared" si="22"/>
        <v>505.4099999999999</v>
      </c>
      <c r="W164" s="121">
        <f t="shared" si="22"/>
        <v>2991010</v>
      </c>
      <c r="X164" s="121">
        <f t="shared" si="22"/>
        <v>45331</v>
      </c>
      <c r="Y164" s="121"/>
      <c r="Z164" s="242">
        <f>SUM(Z145:Z162)</f>
        <v>1159</v>
      </c>
      <c r="AA164" s="211">
        <f>SUM(AA145:AA162)</f>
        <v>634</v>
      </c>
      <c r="AB164" s="211">
        <f>SUM(AB145:AB162)</f>
        <v>1793</v>
      </c>
      <c r="AC164" s="243">
        <f>SUM(AC144:AC162)</f>
        <v>56369</v>
      </c>
      <c r="AD164" s="243">
        <f>SUM(AD145:AD162)</f>
        <v>381.54</v>
      </c>
      <c r="AE164" s="243">
        <f>SUM(AE145:AE162)</f>
        <v>662880</v>
      </c>
      <c r="AF164" s="243">
        <f>SUM(AF145:AF162)</f>
        <v>28235</v>
      </c>
    </row>
    <row r="165" spans="2:32" ht="12.75">
      <c r="B165" s="232"/>
      <c r="C165" s="232"/>
      <c r="D165" s="233"/>
      <c r="E165" s="233"/>
      <c r="F165" s="42"/>
      <c r="G165" s="206"/>
      <c r="H165" s="43"/>
      <c r="I165" s="233"/>
      <c r="J165" s="233"/>
      <c r="K165" s="69"/>
      <c r="L165" s="43"/>
      <c r="M165" s="234"/>
      <c r="N165" s="235"/>
      <c r="O165" s="43"/>
      <c r="P165" s="233"/>
      <c r="Q165" s="236"/>
      <c r="R165" s="42"/>
      <c r="S165" s="43"/>
      <c r="T165" s="43"/>
      <c r="U165" s="244">
        <f>U164/$T$164</f>
        <v>63.338363780778394</v>
      </c>
      <c r="V165" s="245">
        <f>V164/$T$164</f>
        <v>0.4014376489277203</v>
      </c>
      <c r="W165" s="244">
        <f>W164/$T$164</f>
        <v>2375.7029388403494</v>
      </c>
      <c r="X165" s="244">
        <f>X164/$T$164</f>
        <v>36.00555996822875</v>
      </c>
      <c r="Y165" s="244"/>
      <c r="Z165" s="246"/>
      <c r="AA165" s="247"/>
      <c r="AB165" s="247"/>
      <c r="AC165" s="133">
        <f>AC164/$AB$164</f>
        <v>31.438371444506412</v>
      </c>
      <c r="AD165" s="134">
        <f>AD164/$AB$164</f>
        <v>0.2127941996653653</v>
      </c>
      <c r="AE165" s="133">
        <f>AE164/$AB$164</f>
        <v>369.70440602342444</v>
      </c>
      <c r="AF165" s="133">
        <f>AF164/$AB$164</f>
        <v>15.747350808700501</v>
      </c>
    </row>
    <row r="166" spans="2:26" ht="12.75">
      <c r="B166" s="232"/>
      <c r="C166" s="232"/>
      <c r="D166" s="233"/>
      <c r="E166" s="233"/>
      <c r="F166" s="42"/>
      <c r="G166" s="206"/>
      <c r="H166" s="43"/>
      <c r="I166" s="233"/>
      <c r="J166" s="233"/>
      <c r="K166" s="69"/>
      <c r="L166" s="43"/>
      <c r="M166" s="234"/>
      <c r="N166" s="235"/>
      <c r="O166" s="43"/>
      <c r="P166" s="233"/>
      <c r="Q166" s="236"/>
      <c r="R166" s="42"/>
      <c r="S166" s="43"/>
      <c r="T166" s="43"/>
      <c r="U166" s="244"/>
      <c r="V166" s="245"/>
      <c r="W166" s="244"/>
      <c r="X166" s="244"/>
      <c r="Y166" s="244"/>
      <c r="Z166" s="246"/>
    </row>
    <row r="167" spans="2:26" ht="13.5" thickBot="1">
      <c r="B167" s="232"/>
      <c r="C167" s="232"/>
      <c r="D167" s="233"/>
      <c r="E167" s="233"/>
      <c r="F167" s="42"/>
      <c r="G167" s="206"/>
      <c r="H167" s="43"/>
      <c r="I167" s="233"/>
      <c r="J167" s="233"/>
      <c r="K167" s="69"/>
      <c r="L167" s="43"/>
      <c r="M167" s="234"/>
      <c r="N167" s="235"/>
      <c r="O167" s="43"/>
      <c r="P167" s="233"/>
      <c r="Q167" s="236"/>
      <c r="R167" s="42"/>
      <c r="S167" s="43"/>
      <c r="T167" s="250" t="s">
        <v>484</v>
      </c>
      <c r="U167" s="253" t="s">
        <v>502</v>
      </c>
      <c r="V167" s="253"/>
      <c r="W167" s="253"/>
      <c r="X167" s="253"/>
      <c r="Y167" s="252"/>
      <c r="Z167" s="255"/>
    </row>
    <row r="168" spans="2:26" ht="12.75">
      <c r="B168" s="232"/>
      <c r="C168" s="232"/>
      <c r="D168" s="233"/>
      <c r="E168" s="233"/>
      <c r="F168" s="42"/>
      <c r="G168" s="206"/>
      <c r="H168" s="43"/>
      <c r="I168" s="233"/>
      <c r="J168" s="233"/>
      <c r="K168" s="69"/>
      <c r="L168" s="43"/>
      <c r="M168" s="234"/>
      <c r="N168" s="235"/>
      <c r="O168" s="43"/>
      <c r="P168" s="233"/>
      <c r="Q168" s="236"/>
      <c r="R168" s="42"/>
      <c r="S168" s="43"/>
      <c r="T168" s="43"/>
      <c r="U168" s="234"/>
      <c r="V168" s="234"/>
      <c r="W168" s="234"/>
      <c r="X168" s="239"/>
      <c r="Y168" s="239"/>
      <c r="Z168" s="240"/>
    </row>
    <row r="169" spans="2:26" ht="12.75">
      <c r="B169" s="232"/>
      <c r="C169" s="232"/>
      <c r="D169" s="233"/>
      <c r="E169" s="233"/>
      <c r="F169" s="42"/>
      <c r="G169" s="206"/>
      <c r="H169" s="43"/>
      <c r="I169" s="233"/>
      <c r="J169" s="233"/>
      <c r="K169" s="69"/>
      <c r="L169" s="43"/>
      <c r="M169" s="234"/>
      <c r="N169" s="235"/>
      <c r="O169" s="43"/>
      <c r="P169" s="233"/>
      <c r="Q169" s="236"/>
      <c r="R169" s="42"/>
      <c r="S169" s="43"/>
      <c r="T169" s="43"/>
      <c r="U169" s="234"/>
      <c r="V169" s="234"/>
      <c r="W169" s="234"/>
      <c r="X169" s="239"/>
      <c r="Y169" s="239"/>
      <c r="Z169" s="240"/>
    </row>
    <row r="170" spans="2:26" ht="12.75">
      <c r="B170" s="232" t="s">
        <v>503</v>
      </c>
      <c r="C170" s="232" t="s">
        <v>504</v>
      </c>
      <c r="D170" s="233" t="s">
        <v>429</v>
      </c>
      <c r="E170" s="233" t="s">
        <v>438</v>
      </c>
      <c r="F170" s="42">
        <v>1</v>
      </c>
      <c r="G170" s="206" t="s">
        <v>458</v>
      </c>
      <c r="H170" s="43"/>
      <c r="I170" s="233"/>
      <c r="J170" s="233">
        <v>116</v>
      </c>
      <c r="K170" s="69">
        <f>I170+J170</f>
        <v>116</v>
      </c>
      <c r="L170" s="43">
        <v>71</v>
      </c>
      <c r="M170" s="234">
        <v>11</v>
      </c>
      <c r="N170" s="235">
        <v>0.51</v>
      </c>
      <c r="O170" s="43">
        <v>6800</v>
      </c>
      <c r="P170" s="233">
        <v>55</v>
      </c>
      <c r="Q170" s="236" t="s">
        <v>505</v>
      </c>
      <c r="R170" s="42"/>
      <c r="S170" s="43">
        <f aca="true" t="shared" si="23" ref="S170:T173">J170</f>
        <v>116</v>
      </c>
      <c r="T170" s="43">
        <f t="shared" si="23"/>
        <v>116</v>
      </c>
      <c r="U170" s="256">
        <f>T170*L170</f>
        <v>8236</v>
      </c>
      <c r="V170" s="256">
        <f>T170*N170</f>
        <v>59.160000000000004</v>
      </c>
      <c r="W170" s="256">
        <f>T170*O170</f>
        <v>788800</v>
      </c>
      <c r="X170" s="86">
        <f>T170*P170</f>
        <v>6380</v>
      </c>
      <c r="Y170" s="86"/>
      <c r="Z170" s="220"/>
    </row>
    <row r="171" spans="2:26" ht="12.75">
      <c r="B171" s="232"/>
      <c r="C171" s="232"/>
      <c r="D171" s="233"/>
      <c r="E171" s="233"/>
      <c r="F171" s="42">
        <v>2</v>
      </c>
      <c r="G171" s="206" t="s">
        <v>459</v>
      </c>
      <c r="H171" s="43"/>
      <c r="I171" s="233"/>
      <c r="J171" s="233">
        <v>116</v>
      </c>
      <c r="K171" s="69">
        <f>I171+J171</f>
        <v>116</v>
      </c>
      <c r="L171" s="43">
        <v>31</v>
      </c>
      <c r="M171" s="234">
        <v>8.3</v>
      </c>
      <c r="N171" s="235">
        <v>0.21</v>
      </c>
      <c r="O171" s="43">
        <v>1750</v>
      </c>
      <c r="P171" s="233">
        <v>28</v>
      </c>
      <c r="Q171" s="236" t="s">
        <v>506</v>
      </c>
      <c r="R171" s="42"/>
      <c r="S171" s="43">
        <f t="shared" si="23"/>
        <v>116</v>
      </c>
      <c r="T171" s="43">
        <f t="shared" si="23"/>
        <v>116</v>
      </c>
      <c r="U171" s="256">
        <f>T171*L171</f>
        <v>3596</v>
      </c>
      <c r="V171" s="256">
        <f>T171*N171</f>
        <v>24.36</v>
      </c>
      <c r="W171" s="256">
        <f>T171*O171</f>
        <v>203000</v>
      </c>
      <c r="X171" s="86">
        <f>T171*P171</f>
        <v>3248</v>
      </c>
      <c r="Y171" s="86"/>
      <c r="Z171" s="220"/>
    </row>
    <row r="172" spans="2:26" ht="12.75">
      <c r="B172" s="232"/>
      <c r="C172" s="232"/>
      <c r="D172" s="233"/>
      <c r="E172" s="233"/>
      <c r="F172" s="42">
        <v>3</v>
      </c>
      <c r="G172" s="206" t="s">
        <v>460</v>
      </c>
      <c r="H172" s="43"/>
      <c r="I172" s="233"/>
      <c r="J172" s="233">
        <v>116</v>
      </c>
      <c r="K172" s="69">
        <f>I172+J172</f>
        <v>116</v>
      </c>
      <c r="L172" s="43">
        <v>48</v>
      </c>
      <c r="M172" s="234">
        <v>7.9</v>
      </c>
      <c r="N172" s="235">
        <v>0.5</v>
      </c>
      <c r="O172" s="43">
        <v>930</v>
      </c>
      <c r="P172" s="233">
        <v>12</v>
      </c>
      <c r="Q172" s="236"/>
      <c r="R172" s="42"/>
      <c r="S172" s="43">
        <f t="shared" si="23"/>
        <v>116</v>
      </c>
      <c r="T172" s="43">
        <f t="shared" si="23"/>
        <v>116</v>
      </c>
      <c r="U172" s="256">
        <f>T172*L172</f>
        <v>5568</v>
      </c>
      <c r="V172" s="256">
        <f>T172*N172</f>
        <v>58</v>
      </c>
      <c r="W172" s="256">
        <f>T172*O172</f>
        <v>107880</v>
      </c>
      <c r="X172" s="86">
        <f>T172*P172</f>
        <v>1392</v>
      </c>
      <c r="Y172" s="86"/>
      <c r="Z172" s="220"/>
    </row>
    <row r="173" spans="2:26" ht="12.75">
      <c r="B173" s="232"/>
      <c r="C173" s="232"/>
      <c r="D173" s="233"/>
      <c r="E173" s="233"/>
      <c r="F173" s="42">
        <v>4</v>
      </c>
      <c r="G173" s="206" t="s">
        <v>465</v>
      </c>
      <c r="H173" s="43"/>
      <c r="I173" s="233"/>
      <c r="J173" s="233">
        <v>116</v>
      </c>
      <c r="K173" s="69">
        <f>I173+J173</f>
        <v>116</v>
      </c>
      <c r="L173" s="43">
        <v>51</v>
      </c>
      <c r="M173" s="234">
        <v>45</v>
      </c>
      <c r="N173" s="235">
        <v>0.3</v>
      </c>
      <c r="O173" s="43">
        <v>450</v>
      </c>
      <c r="P173" s="233">
        <v>10</v>
      </c>
      <c r="Q173" s="236"/>
      <c r="R173" s="42"/>
      <c r="S173" s="43">
        <f t="shared" si="23"/>
        <v>116</v>
      </c>
      <c r="T173" s="43">
        <f t="shared" si="23"/>
        <v>116</v>
      </c>
      <c r="U173" s="256">
        <f>T173*L173</f>
        <v>5916</v>
      </c>
      <c r="V173" s="256">
        <f>T173*N173</f>
        <v>34.8</v>
      </c>
      <c r="W173" s="256">
        <f>T173*O173</f>
        <v>52200</v>
      </c>
      <c r="X173" s="86">
        <f>T173*P173</f>
        <v>1160</v>
      </c>
      <c r="Y173" s="86"/>
      <c r="Z173" s="220"/>
    </row>
    <row r="174" spans="2:26" ht="12.75">
      <c r="B174" s="232"/>
      <c r="C174" s="154" t="s">
        <v>279</v>
      </c>
      <c r="D174" s="155">
        <f>SUM(I170:J174)</f>
        <v>580</v>
      </c>
      <c r="E174" s="233"/>
      <c r="F174" s="42">
        <v>5</v>
      </c>
      <c r="G174" s="206" t="s">
        <v>461</v>
      </c>
      <c r="H174" s="43"/>
      <c r="I174" s="233">
        <v>116</v>
      </c>
      <c r="J174" s="233"/>
      <c r="K174" s="69">
        <f>I174+J174</f>
        <v>116</v>
      </c>
      <c r="L174" s="43">
        <v>40</v>
      </c>
      <c r="M174" s="234">
        <v>7.02</v>
      </c>
      <c r="N174" s="235">
        <v>0.2</v>
      </c>
      <c r="O174" s="43">
        <v>180</v>
      </c>
      <c r="P174" s="233">
        <v>0</v>
      </c>
      <c r="Q174" s="236"/>
      <c r="R174" s="42">
        <f>I174</f>
        <v>116</v>
      </c>
      <c r="S174" s="43"/>
      <c r="T174" s="43">
        <f>K174</f>
        <v>116</v>
      </c>
      <c r="U174" s="256">
        <f>T174*L174</f>
        <v>4640</v>
      </c>
      <c r="V174" s="256">
        <f>T174*N174</f>
        <v>23.200000000000003</v>
      </c>
      <c r="W174" s="256">
        <f>T174*O174</f>
        <v>20880</v>
      </c>
      <c r="X174" s="86">
        <f>T174*P174</f>
        <v>0</v>
      </c>
      <c r="Y174" s="86"/>
      <c r="Z174" s="220"/>
    </row>
    <row r="175" spans="2:26" ht="12.75">
      <c r="B175" s="3"/>
      <c r="C175" s="3"/>
      <c r="D175" s="149"/>
      <c r="E175" s="149"/>
      <c r="F175" s="5"/>
      <c r="G175" s="8"/>
      <c r="H175" s="29"/>
      <c r="I175" s="4"/>
      <c r="J175" s="4"/>
      <c r="K175" s="69"/>
      <c r="L175" s="29"/>
      <c r="M175" s="162"/>
      <c r="N175" s="10"/>
      <c r="O175" s="29"/>
      <c r="P175" s="4"/>
      <c r="Q175" s="153"/>
      <c r="R175" s="231"/>
      <c r="S175" s="64"/>
      <c r="T175" s="43"/>
      <c r="U175" s="256"/>
      <c r="V175" s="256"/>
      <c r="W175" s="256"/>
      <c r="X175" s="86"/>
      <c r="Y175" s="86"/>
      <c r="Z175" s="220"/>
    </row>
    <row r="176" spans="2:26" ht="12.75">
      <c r="B176" s="3" t="s">
        <v>129</v>
      </c>
      <c r="C176" s="3"/>
      <c r="D176" s="149"/>
      <c r="E176" s="149"/>
      <c r="F176" s="5"/>
      <c r="G176" s="8"/>
      <c r="H176" s="29"/>
      <c r="I176" s="4"/>
      <c r="J176" s="4"/>
      <c r="K176" s="69"/>
      <c r="L176" s="29"/>
      <c r="M176" s="162"/>
      <c r="N176" s="10"/>
      <c r="O176" s="29"/>
      <c r="P176" s="4"/>
      <c r="Q176" s="153"/>
      <c r="R176" s="73">
        <f aca="true" t="shared" si="24" ref="R176:X176">SUM(R170:R174)</f>
        <v>116</v>
      </c>
      <c r="S176" s="204">
        <f t="shared" si="24"/>
        <v>464</v>
      </c>
      <c r="T176" s="204">
        <f t="shared" si="24"/>
        <v>580</v>
      </c>
      <c r="U176" s="136">
        <f t="shared" si="24"/>
        <v>27956</v>
      </c>
      <c r="V176" s="136">
        <f t="shared" si="24"/>
        <v>199.51999999999998</v>
      </c>
      <c r="W176" s="136">
        <f t="shared" si="24"/>
        <v>1172760</v>
      </c>
      <c r="X176" s="136">
        <f t="shared" si="24"/>
        <v>12180</v>
      </c>
      <c r="Y176" s="136"/>
      <c r="Z176" s="138"/>
    </row>
    <row r="177" spans="2:26" ht="12.75">
      <c r="B177" s="3"/>
      <c r="C177" s="3" t="s">
        <v>507</v>
      </c>
      <c r="D177" s="149"/>
      <c r="E177" s="149"/>
      <c r="F177" s="5"/>
      <c r="G177" s="8"/>
      <c r="H177" s="29">
        <v>959</v>
      </c>
      <c r="I177" s="4"/>
      <c r="J177" s="4"/>
      <c r="K177" s="69">
        <f>H177</f>
        <v>959</v>
      </c>
      <c r="L177" s="136">
        <v>30</v>
      </c>
      <c r="M177" s="263"/>
      <c r="N177" s="264">
        <v>0.19</v>
      </c>
      <c r="O177" s="29">
        <v>10</v>
      </c>
      <c r="P177" s="132">
        <v>5</v>
      </c>
      <c r="Q177" s="153" t="s">
        <v>508</v>
      </c>
      <c r="R177" s="231"/>
      <c r="S177" s="64"/>
      <c r="T177" s="64"/>
      <c r="U177" s="141">
        <f>U176/$T$176</f>
        <v>48.2</v>
      </c>
      <c r="V177" s="140">
        <f>V176/$T$176</f>
        <v>0.344</v>
      </c>
      <c r="W177" s="141">
        <f>W176/$T$176</f>
        <v>2022</v>
      </c>
      <c r="X177" s="141">
        <f>X176/$T$176</f>
        <v>21</v>
      </c>
      <c r="Y177" s="141"/>
      <c r="Z177" s="265"/>
    </row>
    <row r="178" spans="2:26" ht="12.75">
      <c r="B178" s="3"/>
      <c r="C178" s="3"/>
      <c r="D178" s="149"/>
      <c r="E178" s="149"/>
      <c r="F178" s="5"/>
      <c r="G178" s="8"/>
      <c r="H178" s="29"/>
      <c r="I178" s="4"/>
      <c r="J178" s="4"/>
      <c r="K178" s="69"/>
      <c r="L178" s="136"/>
      <c r="M178" s="263"/>
      <c r="N178" s="264"/>
      <c r="O178" s="29"/>
      <c r="P178" s="132"/>
      <c r="Q178" s="135" t="s">
        <v>424</v>
      </c>
      <c r="R178" s="231"/>
      <c r="S178" s="64"/>
      <c r="T178" s="64"/>
      <c r="U178" s="239"/>
      <c r="V178" s="239"/>
      <c r="W178" s="239"/>
      <c r="X178" s="239"/>
      <c r="Y178" s="239"/>
      <c r="Z178" s="240"/>
    </row>
    <row r="179" spans="2:26" ht="12.75">
      <c r="B179" s="3"/>
      <c r="C179" s="3" t="s">
        <v>310</v>
      </c>
      <c r="D179" s="149"/>
      <c r="E179" s="149"/>
      <c r="F179" s="5"/>
      <c r="G179" s="8"/>
      <c r="H179" s="29"/>
      <c r="I179" s="4">
        <v>2300</v>
      </c>
      <c r="J179" s="4"/>
      <c r="K179" s="69">
        <f>I179+J179</f>
        <v>2300</v>
      </c>
      <c r="L179" s="121">
        <v>18</v>
      </c>
      <c r="M179" s="119"/>
      <c r="N179" s="120">
        <v>0.19</v>
      </c>
      <c r="O179" s="33">
        <v>300</v>
      </c>
      <c r="P179" s="122">
        <v>0</v>
      </c>
      <c r="Q179" s="153"/>
      <c r="R179" s="231"/>
      <c r="S179" s="64"/>
      <c r="T179" s="64"/>
      <c r="U179" s="239"/>
      <c r="V179" s="239"/>
      <c r="W179" s="239"/>
      <c r="X179" s="239"/>
      <c r="Y179" s="239"/>
      <c r="Z179" s="240"/>
    </row>
    <row r="180" spans="2:26" ht="12.75">
      <c r="B180" s="3"/>
      <c r="C180" s="3"/>
      <c r="D180" s="149"/>
      <c r="E180" s="149"/>
      <c r="F180" s="5"/>
      <c r="G180" s="8"/>
      <c r="H180" s="29"/>
      <c r="I180" s="4"/>
      <c r="J180" s="4">
        <v>2300</v>
      </c>
      <c r="K180" s="69">
        <f>I180+J180</f>
        <v>2300</v>
      </c>
      <c r="L180" s="121">
        <v>50</v>
      </c>
      <c r="M180" s="119"/>
      <c r="N180" s="120">
        <v>0.19</v>
      </c>
      <c r="O180" s="33">
        <v>300</v>
      </c>
      <c r="P180" s="122">
        <v>0</v>
      </c>
      <c r="Q180" s="153"/>
      <c r="R180" s="231"/>
      <c r="S180" s="64"/>
      <c r="T180" s="64"/>
      <c r="U180" s="239"/>
      <c r="V180" s="239"/>
      <c r="W180" s="239"/>
      <c r="X180" s="239"/>
      <c r="Y180" s="239"/>
      <c r="Z180" s="240"/>
    </row>
    <row r="181" spans="2:26" ht="12.75">
      <c r="B181" s="3"/>
      <c r="C181" s="3"/>
      <c r="D181" s="149"/>
      <c r="E181" s="149"/>
      <c r="F181" s="5"/>
      <c r="G181" s="8"/>
      <c r="H181" s="29"/>
      <c r="I181" s="4"/>
      <c r="J181" s="4"/>
      <c r="K181" s="69"/>
      <c r="L181" s="29"/>
      <c r="M181" s="162"/>
      <c r="N181" s="10"/>
      <c r="O181" s="29"/>
      <c r="P181" s="4"/>
      <c r="Q181" s="153"/>
      <c r="R181" s="231"/>
      <c r="S181" s="64"/>
      <c r="T181" s="64"/>
      <c r="U181" s="239"/>
      <c r="V181" s="239"/>
      <c r="W181" s="239"/>
      <c r="X181" s="239"/>
      <c r="Y181" s="239"/>
      <c r="Z181" s="240"/>
    </row>
    <row r="182" spans="2:32" ht="13.5" thickBot="1">
      <c r="B182" s="13"/>
      <c r="C182" s="13"/>
      <c r="D182" s="13"/>
      <c r="E182" s="13"/>
      <c r="F182" s="148"/>
      <c r="G182" s="171"/>
      <c r="H182" s="13"/>
      <c r="I182" s="13"/>
      <c r="J182" s="13"/>
      <c r="K182" s="266"/>
      <c r="L182" s="13"/>
      <c r="M182" s="13"/>
      <c r="N182" s="13"/>
      <c r="O182" s="13"/>
      <c r="P182" s="13"/>
      <c r="Q182" s="267"/>
      <c r="R182" s="268"/>
      <c r="S182" s="269"/>
      <c r="T182" s="269"/>
      <c r="U182" s="269"/>
      <c r="V182" s="269"/>
      <c r="W182" s="269"/>
      <c r="X182" s="269"/>
      <c r="Y182" s="269"/>
      <c r="Z182" s="268"/>
      <c r="AA182" s="24"/>
      <c r="AB182" s="24"/>
      <c r="AC182" s="24"/>
      <c r="AD182" s="24"/>
      <c r="AE182" s="24"/>
      <c r="AF182" s="24"/>
    </row>
    <row r="183" spans="2:26" ht="12.75">
      <c r="B183" s="4"/>
      <c r="C183" s="4"/>
      <c r="D183" s="4"/>
      <c r="E183" s="4"/>
      <c r="F183" s="4"/>
      <c r="G183" s="4"/>
      <c r="H183" s="4"/>
      <c r="U183" s="4"/>
      <c r="V183" s="4"/>
      <c r="W183" s="4"/>
      <c r="X183" s="4"/>
      <c r="Y183" s="4"/>
      <c r="Z183" s="4"/>
    </row>
    <row r="184" spans="2:26" ht="12.75">
      <c r="B184" s="4"/>
      <c r="C184" s="3" t="s">
        <v>263</v>
      </c>
      <c r="D184" s="3"/>
      <c r="E184" s="3"/>
      <c r="F184" s="4"/>
      <c r="G184" s="4"/>
      <c r="H184" s="173">
        <f>SUM(H6:H180)</f>
        <v>959</v>
      </c>
      <c r="I184" s="173">
        <f>SUM(I6:I180)</f>
        <v>11894</v>
      </c>
      <c r="J184" s="173">
        <f>SUM(J6:J180)</f>
        <v>23173</v>
      </c>
      <c r="K184" s="173">
        <f>SUM(K6:K180)</f>
        <v>36026</v>
      </c>
      <c r="L184" s="133"/>
      <c r="M184" s="134"/>
      <c r="N184" s="134"/>
      <c r="O184" s="133"/>
      <c r="P184" s="133"/>
      <c r="U184" s="175"/>
      <c r="V184" s="175"/>
      <c r="W184" s="175"/>
      <c r="X184" s="175"/>
      <c r="Y184" s="175"/>
      <c r="Z184" s="175"/>
    </row>
    <row r="185" spans="2:26" ht="12.75">
      <c r="B185" s="4"/>
      <c r="C185" s="4"/>
      <c r="D185" s="4"/>
      <c r="E185" s="4"/>
      <c r="F185" s="4"/>
      <c r="G185" s="4"/>
      <c r="H185" s="4"/>
      <c r="U185" s="4"/>
      <c r="V185" s="4"/>
      <c r="W185" s="4"/>
      <c r="X185" s="4"/>
      <c r="Y185" s="4"/>
      <c r="Z185" s="4"/>
    </row>
    <row r="186" spans="2:8" ht="12.75">
      <c r="B186" s="4"/>
      <c r="C186" s="3" t="s">
        <v>57</v>
      </c>
      <c r="D186" s="3"/>
      <c r="E186" s="3"/>
      <c r="F186" s="4"/>
      <c r="G186" s="4"/>
      <c r="H186" s="173">
        <f>SUM(H184:J184)</f>
        <v>36026</v>
      </c>
    </row>
    <row r="187" spans="2:8" ht="12.75">
      <c r="B187" s="4"/>
      <c r="C187" s="4"/>
      <c r="D187" s="4"/>
      <c r="E187" s="4"/>
      <c r="F187" s="4"/>
      <c r="G187" s="4"/>
      <c r="H187" s="4"/>
    </row>
    <row r="188" spans="2:8" ht="12.75">
      <c r="B188" s="4"/>
      <c r="C188" s="4"/>
      <c r="D188" s="4"/>
      <c r="E188" s="4"/>
      <c r="F188" s="4"/>
      <c r="G188" s="4"/>
      <c r="H188" s="4"/>
    </row>
    <row r="189" spans="2:8" ht="12.75">
      <c r="B189" s="4"/>
      <c r="C189" s="4"/>
      <c r="D189" s="4"/>
      <c r="E189" s="4"/>
      <c r="F189" s="4"/>
      <c r="G189" s="4"/>
      <c r="H189" s="4"/>
    </row>
    <row r="190" spans="2:8" ht="12.75">
      <c r="B190" s="4"/>
      <c r="C190" s="4"/>
      <c r="D190" s="177"/>
      <c r="E190" s="4"/>
      <c r="F190" s="4"/>
      <c r="G190" s="4"/>
      <c r="H190" s="4"/>
    </row>
    <row r="191" spans="2:8" ht="12.75">
      <c r="B191" s="4"/>
      <c r="C191" s="4"/>
      <c r="D191" s="177"/>
      <c r="E191" s="4"/>
      <c r="F191" s="4"/>
      <c r="G191" s="4"/>
      <c r="H191" s="4"/>
    </row>
    <row r="192" spans="2:8" ht="12.75">
      <c r="B192" s="4"/>
      <c r="C192" s="4"/>
      <c r="D192" s="177"/>
      <c r="E192" s="4"/>
      <c r="F192" s="4"/>
      <c r="G192" s="4"/>
      <c r="H192" s="4"/>
    </row>
    <row r="193" spans="2:8" ht="12.75">
      <c r="B193" s="4"/>
      <c r="C193" s="4"/>
      <c r="D193" s="177"/>
      <c r="E193" s="4"/>
      <c r="F193" s="4"/>
      <c r="G193" s="4"/>
      <c r="H193" s="4"/>
    </row>
    <row r="194" spans="2:8" ht="12.75">
      <c r="B194" s="4"/>
      <c r="C194" s="4"/>
      <c r="D194" s="177"/>
      <c r="E194" s="4"/>
      <c r="F194" s="4"/>
      <c r="G194" s="4"/>
      <c r="H194" s="4"/>
    </row>
    <row r="195" ht="12.75">
      <c r="D195" s="177"/>
    </row>
    <row r="196" ht="12.75">
      <c r="D196" s="177"/>
    </row>
    <row r="197" ht="12.75">
      <c r="D197" s="177"/>
    </row>
    <row r="198" ht="12.75">
      <c r="D198" s="177"/>
    </row>
  </sheetData>
  <mergeCells count="13">
    <mergeCell ref="U167:X167"/>
    <mergeCell ref="U66:X66"/>
    <mergeCell ref="U106:X106"/>
    <mergeCell ref="U125:X125"/>
    <mergeCell ref="B3:C3"/>
    <mergeCell ref="F3:G3"/>
    <mergeCell ref="U143:X143"/>
    <mergeCell ref="AC125:AF125"/>
    <mergeCell ref="AC143:AF143"/>
    <mergeCell ref="R1:X1"/>
    <mergeCell ref="Z1:AF1"/>
    <mergeCell ref="AC66:AF66"/>
    <mergeCell ref="AC106:AF10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38" r:id="rId1"/>
  <headerFooter alignWithMargins="0">
    <oddHeader>&amp;C&amp;F</oddHeader>
    <oddFooter>&amp;C&amp;A</oddFooter>
  </headerFooter>
  <rowBreaks count="1" manualBreakCount="1">
    <brk id="94" min="1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AF273"/>
  <sheetViews>
    <sheetView zoomScale="70" zoomScaleNormal="70" workbookViewId="0" topLeftCell="A1">
      <pane xSplit="7" ySplit="4" topLeftCell="Q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7.57421875" style="0" customWidth="1"/>
    <col min="3" max="3" width="27.00390625" style="0" customWidth="1"/>
    <col min="4" max="4" width="19.28125" style="0" customWidth="1"/>
    <col min="5" max="5" width="10.28125" style="0" bestFit="1" customWidth="1"/>
    <col min="6" max="6" width="7.7109375" style="0" bestFit="1" customWidth="1"/>
    <col min="7" max="7" width="17.421875" style="0" bestFit="1" customWidth="1"/>
    <col min="8" max="8" width="8.57421875" style="0" customWidth="1"/>
    <col min="9" max="9" width="8.7109375" style="0" customWidth="1"/>
    <col min="10" max="10" width="8.57421875" style="0" customWidth="1"/>
    <col min="12" max="12" width="7.140625" style="0" customWidth="1"/>
    <col min="13" max="13" width="6.8515625" style="0" customWidth="1"/>
    <col min="14" max="14" width="8.7109375" style="0" customWidth="1"/>
    <col min="15" max="15" width="8.00390625" style="0" customWidth="1"/>
    <col min="16" max="16" width="8.28125" style="0" customWidth="1"/>
    <col min="17" max="17" width="32.57421875" style="0" customWidth="1"/>
    <col min="18" max="18" width="8.7109375" style="89" customWidth="1"/>
    <col min="19" max="19" width="9.8515625" style="89" bestFit="1" customWidth="1"/>
    <col min="20" max="20" width="15.28125" style="4" bestFit="1" customWidth="1"/>
    <col min="21" max="21" width="15.8515625" style="0" bestFit="1" customWidth="1"/>
    <col min="22" max="22" width="14.28125" style="0" bestFit="1" customWidth="1"/>
    <col min="23" max="23" width="19.140625" style="0" bestFit="1" customWidth="1"/>
    <col min="24" max="24" width="16.7109375" style="0" bestFit="1" customWidth="1"/>
    <col min="25" max="25" width="7.28125" style="0" customWidth="1"/>
    <col min="26" max="26" width="9.8515625" style="0" bestFit="1" customWidth="1"/>
    <col min="27" max="27" width="6.8515625" style="0" customWidth="1"/>
    <col min="28" max="28" width="11.00390625" style="0" bestFit="1" customWidth="1"/>
    <col min="29" max="29" width="12.00390625" style="0" customWidth="1"/>
    <col min="30" max="30" width="12.421875" style="0" customWidth="1"/>
    <col min="31" max="31" width="12.57421875" style="0" customWidth="1"/>
    <col min="32" max="32" width="13.140625" style="0" customWidth="1"/>
  </cols>
  <sheetData>
    <row r="1" spans="18:32" ht="12.75">
      <c r="R1" s="225"/>
      <c r="S1" s="225"/>
      <c r="T1" s="225"/>
      <c r="U1" s="225"/>
      <c r="V1" s="225"/>
      <c r="W1" s="225"/>
      <c r="X1" s="225"/>
      <c r="Y1" s="139"/>
      <c r="Z1" s="227"/>
      <c r="AA1" s="227"/>
      <c r="AB1" s="227"/>
      <c r="AC1" s="227"/>
      <c r="AD1" s="227"/>
      <c r="AE1" s="227"/>
      <c r="AF1" s="227"/>
    </row>
    <row r="2" spans="18:28" ht="13.5" thickBot="1">
      <c r="R2" s="228" t="s">
        <v>264</v>
      </c>
      <c r="T2" s="21" t="s">
        <v>414</v>
      </c>
      <c r="U2" s="270" t="s">
        <v>509</v>
      </c>
      <c r="V2" s="270"/>
      <c r="W2" s="270"/>
      <c r="X2" s="270"/>
      <c r="Y2" s="226"/>
      <c r="Z2" s="228" t="s">
        <v>264</v>
      </c>
      <c r="AA2" s="89"/>
      <c r="AB2" s="21" t="s">
        <v>510</v>
      </c>
    </row>
    <row r="3" spans="2:32" ht="12.75">
      <c r="B3" s="218" t="s">
        <v>107</v>
      </c>
      <c r="C3" s="218"/>
      <c r="D3" s="22" t="s">
        <v>1</v>
      </c>
      <c r="E3" s="22" t="s">
        <v>267</v>
      </c>
      <c r="F3" s="218" t="s">
        <v>268</v>
      </c>
      <c r="G3" s="218"/>
      <c r="H3" s="22" t="s">
        <v>248</v>
      </c>
      <c r="I3" s="22" t="s">
        <v>249</v>
      </c>
      <c r="J3" s="22" t="s">
        <v>425</v>
      </c>
      <c r="K3" s="22" t="s">
        <v>49</v>
      </c>
      <c r="L3" s="22" t="s">
        <v>102</v>
      </c>
      <c r="M3" s="22" t="s">
        <v>8</v>
      </c>
      <c r="N3" s="23" t="s">
        <v>110</v>
      </c>
      <c r="O3" s="23" t="s">
        <v>10</v>
      </c>
      <c r="P3" s="23" t="s">
        <v>11</v>
      </c>
      <c r="Q3" s="27" t="s">
        <v>12</v>
      </c>
      <c r="R3" s="23" t="s">
        <v>249</v>
      </c>
      <c r="S3" s="23" t="s">
        <v>425</v>
      </c>
      <c r="T3" s="23" t="s">
        <v>269</v>
      </c>
      <c r="U3" s="23" t="s">
        <v>102</v>
      </c>
      <c r="V3" s="23" t="s">
        <v>110</v>
      </c>
      <c r="W3" s="23" t="s">
        <v>10</v>
      </c>
      <c r="X3" s="23" t="s">
        <v>11</v>
      </c>
      <c r="Y3" s="29"/>
      <c r="Z3" s="23" t="s">
        <v>249</v>
      </c>
      <c r="AA3" s="23" t="s">
        <v>425</v>
      </c>
      <c r="AB3" s="23" t="s">
        <v>269</v>
      </c>
      <c r="AC3" s="23" t="s">
        <v>102</v>
      </c>
      <c r="AD3" s="23" t="s">
        <v>110</v>
      </c>
      <c r="AE3" s="23" t="s">
        <v>10</v>
      </c>
      <c r="AF3" s="23" t="s">
        <v>11</v>
      </c>
    </row>
    <row r="4" spans="2:32" ht="13.5" thickBot="1">
      <c r="B4" s="2" t="s">
        <v>270</v>
      </c>
      <c r="C4" s="2" t="s">
        <v>14</v>
      </c>
      <c r="D4" s="2"/>
      <c r="E4" s="2"/>
      <c r="F4" s="2" t="s">
        <v>270</v>
      </c>
      <c r="G4" s="2" t="s">
        <v>14</v>
      </c>
      <c r="H4" s="2"/>
      <c r="I4" s="2" t="s">
        <v>15</v>
      </c>
      <c r="J4" s="2" t="s">
        <v>15</v>
      </c>
      <c r="K4" s="2" t="s">
        <v>15</v>
      </c>
      <c r="L4" s="2" t="s">
        <v>16</v>
      </c>
      <c r="M4" s="2"/>
      <c r="N4" s="13" t="s">
        <v>511</v>
      </c>
      <c r="O4" s="13" t="s">
        <v>104</v>
      </c>
      <c r="P4" s="13" t="s">
        <v>104</v>
      </c>
      <c r="Q4" s="24"/>
      <c r="R4" s="13" t="s">
        <v>15</v>
      </c>
      <c r="S4" s="13" t="s">
        <v>15</v>
      </c>
      <c r="T4" s="13"/>
      <c r="U4" s="13"/>
      <c r="V4" s="13"/>
      <c r="W4" s="13" t="s">
        <v>250</v>
      </c>
      <c r="X4" s="13" t="s">
        <v>250</v>
      </c>
      <c r="Y4" s="29"/>
      <c r="Z4" s="13" t="s">
        <v>15</v>
      </c>
      <c r="AA4" s="13" t="s">
        <v>15</v>
      </c>
      <c r="AB4" s="13"/>
      <c r="AC4" s="13"/>
      <c r="AD4" s="13"/>
      <c r="AE4" s="13" t="s">
        <v>250</v>
      </c>
      <c r="AF4" s="13" t="s">
        <v>250</v>
      </c>
    </row>
    <row r="5" spans="2:26" ht="12.75">
      <c r="B5" s="4"/>
      <c r="C5" s="4"/>
      <c r="D5" s="4"/>
      <c r="E5" s="4"/>
      <c r="F5" s="26"/>
      <c r="G5" s="25"/>
      <c r="H5" s="29"/>
      <c r="K5" s="137"/>
      <c r="L5" s="27"/>
      <c r="M5" s="27"/>
      <c r="N5" s="4"/>
      <c r="O5" s="23"/>
      <c r="P5" s="4"/>
      <c r="Q5" s="28"/>
      <c r="R5" s="26"/>
      <c r="S5" s="23"/>
      <c r="T5" s="23"/>
      <c r="U5" s="29"/>
      <c r="V5" s="29"/>
      <c r="W5" s="29"/>
      <c r="X5" s="29"/>
      <c r="Y5" s="29"/>
      <c r="Z5" s="26"/>
    </row>
    <row r="6" spans="2:32" ht="12.75">
      <c r="B6" s="230" t="s">
        <v>317</v>
      </c>
      <c r="C6" s="230" t="s">
        <v>512</v>
      </c>
      <c r="D6" s="149" t="s">
        <v>429</v>
      </c>
      <c r="E6" s="149" t="s">
        <v>438</v>
      </c>
      <c r="F6" s="5">
        <v>1</v>
      </c>
      <c r="G6" s="150" t="s">
        <v>141</v>
      </c>
      <c r="H6" s="33"/>
      <c r="I6" s="31"/>
      <c r="J6" s="31">
        <v>658</v>
      </c>
      <c r="K6" s="69">
        <f>SUM(H6:J6)</f>
        <v>658</v>
      </c>
      <c r="L6" s="33">
        <v>71</v>
      </c>
      <c r="M6" s="58">
        <v>3.69</v>
      </c>
      <c r="N6" s="59">
        <v>0.91</v>
      </c>
      <c r="O6" s="151">
        <v>1500</v>
      </c>
      <c r="P6" s="31">
        <v>35</v>
      </c>
      <c r="Q6" s="153"/>
      <c r="R6" s="181"/>
      <c r="S6" s="271">
        <f>J6</f>
        <v>658</v>
      </c>
      <c r="T6" s="86">
        <f>K6</f>
        <v>658</v>
      </c>
      <c r="U6" s="86">
        <f>T6*L6</f>
        <v>46718</v>
      </c>
      <c r="V6" s="86">
        <f>T6*N6</f>
        <v>598.78</v>
      </c>
      <c r="W6" s="86">
        <f>T6*O6</f>
        <v>987000</v>
      </c>
      <c r="X6" s="86">
        <f>T6*P6</f>
        <v>23030</v>
      </c>
      <c r="Y6" s="86"/>
      <c r="Z6" s="220"/>
      <c r="AA6" s="4"/>
      <c r="AB6" s="4"/>
      <c r="AC6" s="46"/>
      <c r="AD6" s="46"/>
      <c r="AE6" s="46"/>
      <c r="AF6" s="46"/>
    </row>
    <row r="7" spans="2:32" ht="12.75">
      <c r="B7" s="3"/>
      <c r="C7" s="3"/>
      <c r="D7" s="149" t="s">
        <v>432</v>
      </c>
      <c r="E7" s="149"/>
      <c r="F7" s="5">
        <v>2</v>
      </c>
      <c r="G7" s="206" t="s">
        <v>418</v>
      </c>
      <c r="H7" s="33"/>
      <c r="I7" s="31">
        <v>658</v>
      </c>
      <c r="J7" s="31"/>
      <c r="K7" s="69">
        <f>SUM(H7:J7)</f>
        <v>658</v>
      </c>
      <c r="L7" s="33">
        <v>22</v>
      </c>
      <c r="M7" s="58">
        <v>4.82</v>
      </c>
      <c r="N7" s="59">
        <v>0.28</v>
      </c>
      <c r="O7" s="33">
        <v>450</v>
      </c>
      <c r="P7" s="31">
        <v>10</v>
      </c>
      <c r="Q7" s="153"/>
      <c r="R7" s="181"/>
      <c r="S7" s="271"/>
      <c r="T7" s="86"/>
      <c r="U7" s="86"/>
      <c r="V7" s="86"/>
      <c r="W7" s="86"/>
      <c r="X7" s="86"/>
      <c r="Y7" s="86"/>
      <c r="Z7" s="220">
        <f>I7</f>
        <v>658</v>
      </c>
      <c r="AA7" s="4"/>
      <c r="AB7" s="4">
        <f>K7</f>
        <v>658</v>
      </c>
      <c r="AC7" s="46">
        <f>AB7*L7</f>
        <v>14476</v>
      </c>
      <c r="AD7" s="46">
        <f>AB7*N7</f>
        <v>184.24</v>
      </c>
      <c r="AE7" s="46">
        <f>AB7*O7</f>
        <v>296100</v>
      </c>
      <c r="AF7" s="46">
        <f>AB7*P7</f>
        <v>6580</v>
      </c>
    </row>
    <row r="8" spans="2:32" ht="12.75">
      <c r="B8" s="3"/>
      <c r="C8" s="3"/>
      <c r="D8" s="149" t="s">
        <v>433</v>
      </c>
      <c r="E8" s="149"/>
      <c r="F8" s="5"/>
      <c r="G8" s="206"/>
      <c r="H8" s="33"/>
      <c r="I8" s="31"/>
      <c r="J8" s="31"/>
      <c r="K8" s="69"/>
      <c r="L8" s="33"/>
      <c r="M8" s="58"/>
      <c r="N8" s="59"/>
      <c r="O8" s="33"/>
      <c r="P8" s="31"/>
      <c r="Q8" s="153"/>
      <c r="R8" s="181"/>
      <c r="S8" s="271"/>
      <c r="T8" s="86"/>
      <c r="U8" s="86"/>
      <c r="V8" s="86"/>
      <c r="W8" s="86"/>
      <c r="X8" s="86"/>
      <c r="Y8" s="86"/>
      <c r="Z8" s="220"/>
      <c r="AA8" s="4"/>
      <c r="AB8" s="4"/>
      <c r="AC8" s="46"/>
      <c r="AD8" s="46"/>
      <c r="AE8" s="46"/>
      <c r="AF8" s="46"/>
    </row>
    <row r="9" spans="2:32" ht="12.75">
      <c r="B9" s="3"/>
      <c r="C9" s="21"/>
      <c r="D9" s="149" t="s">
        <v>441</v>
      </c>
      <c r="E9" s="149"/>
      <c r="F9" s="5"/>
      <c r="G9" s="206"/>
      <c r="H9" s="33"/>
      <c r="I9" s="31"/>
      <c r="J9" s="31"/>
      <c r="K9" s="69"/>
      <c r="L9" s="33"/>
      <c r="M9" s="58"/>
      <c r="N9" s="59"/>
      <c r="O9" s="33"/>
      <c r="P9" s="31"/>
      <c r="Q9" s="153"/>
      <c r="R9" s="181"/>
      <c r="S9" s="271"/>
      <c r="T9" s="86"/>
      <c r="U9" s="86"/>
      <c r="V9" s="86"/>
      <c r="W9" s="86"/>
      <c r="X9" s="86"/>
      <c r="Y9" s="86"/>
      <c r="Z9" s="220"/>
      <c r="AA9" s="4"/>
      <c r="AB9" s="4"/>
      <c r="AC9" s="46"/>
      <c r="AD9" s="46"/>
      <c r="AE9" s="46"/>
      <c r="AF9" s="46"/>
    </row>
    <row r="10" spans="2:32" ht="12.75">
      <c r="B10" s="3"/>
      <c r="C10" s="154" t="s">
        <v>279</v>
      </c>
      <c r="D10" s="155">
        <f>SUM(I6:J9)</f>
        <v>1316</v>
      </c>
      <c r="E10" s="149"/>
      <c r="F10" s="5"/>
      <c r="G10" s="206"/>
      <c r="H10" s="33"/>
      <c r="I10" s="31"/>
      <c r="J10" s="31"/>
      <c r="K10" s="69"/>
      <c r="L10" s="33"/>
      <c r="M10" s="58"/>
      <c r="N10" s="59"/>
      <c r="O10" s="33"/>
      <c r="P10" s="31"/>
      <c r="Q10" s="153"/>
      <c r="R10" s="181"/>
      <c r="S10" s="271"/>
      <c r="T10" s="86"/>
      <c r="U10" s="86"/>
      <c r="V10" s="86"/>
      <c r="W10" s="86"/>
      <c r="X10" s="86"/>
      <c r="Y10" s="86"/>
      <c r="Z10" s="220"/>
      <c r="AA10" s="4"/>
      <c r="AB10" s="4"/>
      <c r="AC10" s="46"/>
      <c r="AD10" s="46"/>
      <c r="AE10" s="46"/>
      <c r="AF10" s="46"/>
    </row>
    <row r="11" spans="2:32" ht="12.75">
      <c r="B11" s="3"/>
      <c r="C11" s="154"/>
      <c r="D11" s="155"/>
      <c r="E11" s="149"/>
      <c r="F11" s="5"/>
      <c r="G11" s="206"/>
      <c r="H11" s="33"/>
      <c r="I11" s="31"/>
      <c r="J11" s="31"/>
      <c r="K11" s="69"/>
      <c r="L11" s="33"/>
      <c r="M11" s="58"/>
      <c r="N11" s="59"/>
      <c r="O11" s="33"/>
      <c r="P11" s="31"/>
      <c r="Q11" s="153"/>
      <c r="R11" s="181"/>
      <c r="S11" s="271"/>
      <c r="T11" s="86"/>
      <c r="U11" s="86"/>
      <c r="V11" s="86"/>
      <c r="W11" s="86"/>
      <c r="X11" s="86"/>
      <c r="Y11" s="86"/>
      <c r="Z11" s="220"/>
      <c r="AA11" s="4"/>
      <c r="AB11" s="4"/>
      <c r="AC11" s="46"/>
      <c r="AD11" s="46"/>
      <c r="AE11" s="46"/>
      <c r="AF11" s="46"/>
    </row>
    <row r="12" spans="2:32" ht="12.75">
      <c r="B12" s="3" t="s">
        <v>326</v>
      </c>
      <c r="C12" s="3" t="s">
        <v>512</v>
      </c>
      <c r="D12" s="149" t="s">
        <v>429</v>
      </c>
      <c r="E12" s="149" t="s">
        <v>386</v>
      </c>
      <c r="F12" s="5">
        <v>1</v>
      </c>
      <c r="G12" s="150" t="s">
        <v>141</v>
      </c>
      <c r="H12" s="33"/>
      <c r="I12" s="31"/>
      <c r="J12" s="31">
        <v>457</v>
      </c>
      <c r="K12" s="69">
        <f>SUM(H12:J12)</f>
        <v>457</v>
      </c>
      <c r="L12" s="33">
        <v>50</v>
      </c>
      <c r="M12" s="58">
        <v>3.9</v>
      </c>
      <c r="N12" s="59">
        <v>0.23</v>
      </c>
      <c r="O12" s="151">
        <v>2200</v>
      </c>
      <c r="P12" s="31">
        <v>31</v>
      </c>
      <c r="Q12" s="236" t="s">
        <v>444</v>
      </c>
      <c r="R12" s="181"/>
      <c r="S12" s="271">
        <f>J12</f>
        <v>457</v>
      </c>
      <c r="T12" s="86">
        <f>K12</f>
        <v>457</v>
      </c>
      <c r="U12" s="86">
        <f>T12*L12</f>
        <v>22850</v>
      </c>
      <c r="V12" s="86">
        <f>T12*N12</f>
        <v>105.11</v>
      </c>
      <c r="W12" s="86">
        <f>T12*O12</f>
        <v>1005400</v>
      </c>
      <c r="X12" s="86">
        <f>T12*P12</f>
        <v>14167</v>
      </c>
      <c r="Y12" s="86"/>
      <c r="Z12" s="220"/>
      <c r="AA12" s="4"/>
      <c r="AB12" s="4"/>
      <c r="AC12" s="46"/>
      <c r="AD12" s="46"/>
      <c r="AE12" s="46"/>
      <c r="AF12" s="46"/>
    </row>
    <row r="13" spans="2:32" ht="12.75">
      <c r="B13" s="3"/>
      <c r="C13" s="3"/>
      <c r="D13" s="149" t="s">
        <v>432</v>
      </c>
      <c r="E13" s="149"/>
      <c r="F13" s="5">
        <v>2</v>
      </c>
      <c r="G13" s="150" t="s">
        <v>435</v>
      </c>
      <c r="H13" s="33"/>
      <c r="I13" s="31">
        <v>127</v>
      </c>
      <c r="J13" s="31"/>
      <c r="K13" s="69">
        <f>SUM(H13:J13)</f>
        <v>127</v>
      </c>
      <c r="L13" s="33">
        <v>56</v>
      </c>
      <c r="M13" s="58">
        <v>6.11</v>
      </c>
      <c r="N13" s="59">
        <v>0.23</v>
      </c>
      <c r="O13" s="151">
        <v>3050</v>
      </c>
      <c r="P13" s="31">
        <v>58</v>
      </c>
      <c r="Q13" s="153"/>
      <c r="R13" s="181">
        <f>I13</f>
        <v>127</v>
      </c>
      <c r="S13" s="271"/>
      <c r="T13" s="86">
        <f>K13</f>
        <v>127</v>
      </c>
      <c r="U13" s="86">
        <f>T13*L13</f>
        <v>7112</v>
      </c>
      <c r="V13" s="86">
        <f>T13*N13</f>
        <v>29.21</v>
      </c>
      <c r="W13" s="86">
        <f>T13*O13</f>
        <v>387350</v>
      </c>
      <c r="X13" s="86">
        <f>T13*P13</f>
        <v>7366</v>
      </c>
      <c r="Y13" s="86"/>
      <c r="Z13" s="220"/>
      <c r="AA13" s="4"/>
      <c r="AB13" s="4"/>
      <c r="AC13" s="46"/>
      <c r="AD13" s="46"/>
      <c r="AE13" s="46"/>
      <c r="AF13" s="46"/>
    </row>
    <row r="14" spans="2:32" ht="12.75">
      <c r="B14" s="3"/>
      <c r="C14" s="3"/>
      <c r="D14" s="149" t="s">
        <v>433</v>
      </c>
      <c r="E14" s="149"/>
      <c r="F14" s="5">
        <v>3</v>
      </c>
      <c r="G14" s="206" t="s">
        <v>418</v>
      </c>
      <c r="H14" s="33"/>
      <c r="I14" s="31">
        <v>457</v>
      </c>
      <c r="J14" s="31"/>
      <c r="K14" s="69">
        <f>SUM(H14:J14)</f>
        <v>457</v>
      </c>
      <c r="L14" s="33">
        <v>21</v>
      </c>
      <c r="M14" s="58">
        <v>6.7</v>
      </c>
      <c r="N14" s="59">
        <v>0.17</v>
      </c>
      <c r="O14" s="33">
        <v>200</v>
      </c>
      <c r="P14" s="31">
        <v>10</v>
      </c>
      <c r="Q14" s="153"/>
      <c r="R14" s="181"/>
      <c r="S14" s="271"/>
      <c r="T14" s="86"/>
      <c r="U14" s="86"/>
      <c r="V14" s="86"/>
      <c r="W14" s="86"/>
      <c r="X14" s="86"/>
      <c r="Y14" s="86"/>
      <c r="Z14" s="220">
        <f>I14</f>
        <v>457</v>
      </c>
      <c r="AA14" s="4"/>
      <c r="AB14" s="4">
        <f>K14</f>
        <v>457</v>
      </c>
      <c r="AC14" s="46">
        <f>AB14*L14</f>
        <v>9597</v>
      </c>
      <c r="AD14" s="46">
        <f>AB14*N14</f>
        <v>77.69000000000001</v>
      </c>
      <c r="AE14" s="46">
        <f>AB14*O14</f>
        <v>91400</v>
      </c>
      <c r="AF14" s="46">
        <f>AB14*P14</f>
        <v>4570</v>
      </c>
    </row>
    <row r="15" spans="2:32" ht="12.75">
      <c r="B15" s="3"/>
      <c r="C15" s="3"/>
      <c r="D15" s="149" t="s">
        <v>441</v>
      </c>
      <c r="E15" s="149"/>
      <c r="F15" s="5">
        <v>4</v>
      </c>
      <c r="G15" s="206" t="s">
        <v>324</v>
      </c>
      <c r="H15" s="33"/>
      <c r="I15" s="31">
        <v>229</v>
      </c>
      <c r="J15" s="31"/>
      <c r="K15" s="69">
        <f>SUM(H15:J15)</f>
        <v>229</v>
      </c>
      <c r="L15" s="33">
        <v>18</v>
      </c>
      <c r="M15" s="58">
        <v>7.3</v>
      </c>
      <c r="N15" s="59">
        <v>0.17</v>
      </c>
      <c r="O15" s="33">
        <v>80</v>
      </c>
      <c r="P15" s="31">
        <v>0</v>
      </c>
      <c r="Q15" s="153"/>
      <c r="R15" s="181"/>
      <c r="S15" s="271"/>
      <c r="T15" s="86"/>
      <c r="U15" s="86"/>
      <c r="V15" s="86"/>
      <c r="W15" s="86"/>
      <c r="X15" s="86"/>
      <c r="Y15" s="86"/>
      <c r="Z15" s="220">
        <f>I15</f>
        <v>229</v>
      </c>
      <c r="AA15" s="4"/>
      <c r="AB15" s="4">
        <f>K15</f>
        <v>229</v>
      </c>
      <c r="AC15" s="46">
        <f>AB15*L15</f>
        <v>4122</v>
      </c>
      <c r="AD15" s="46">
        <f>AB15*N15</f>
        <v>38.93</v>
      </c>
      <c r="AE15" s="46">
        <f>AB15*O15</f>
        <v>18320</v>
      </c>
      <c r="AF15" s="46">
        <f>AB15*P15</f>
        <v>0</v>
      </c>
    </row>
    <row r="16" spans="2:32" ht="12.75">
      <c r="B16" s="3"/>
      <c r="C16" s="154" t="s">
        <v>279</v>
      </c>
      <c r="D16" s="155">
        <f>SUM(H12:J15)</f>
        <v>1270</v>
      </c>
      <c r="E16" s="149"/>
      <c r="F16" s="5"/>
      <c r="G16" s="206"/>
      <c r="H16" s="33"/>
      <c r="I16" s="31"/>
      <c r="J16" s="31"/>
      <c r="K16" s="69"/>
      <c r="L16" s="33"/>
      <c r="M16" s="58"/>
      <c r="N16" s="59"/>
      <c r="O16" s="33"/>
      <c r="P16" s="31"/>
      <c r="Q16" s="153"/>
      <c r="R16" s="181"/>
      <c r="S16" s="271"/>
      <c r="T16" s="86"/>
      <c r="U16" s="86"/>
      <c r="V16" s="86"/>
      <c r="W16" s="86"/>
      <c r="X16" s="86"/>
      <c r="Y16" s="86"/>
      <c r="Z16" s="220"/>
      <c r="AA16" s="4"/>
      <c r="AB16" s="4"/>
      <c r="AC16" s="46"/>
      <c r="AD16" s="46"/>
      <c r="AE16" s="46"/>
      <c r="AF16" s="46"/>
    </row>
    <row r="17" spans="2:32" ht="12.75">
      <c r="B17" s="3"/>
      <c r="C17" s="3"/>
      <c r="D17" s="155"/>
      <c r="E17" s="149"/>
      <c r="F17" s="5"/>
      <c r="G17" s="206"/>
      <c r="H17" s="33"/>
      <c r="I17" s="31"/>
      <c r="J17" s="31"/>
      <c r="K17" s="69"/>
      <c r="L17" s="33"/>
      <c r="M17" s="58"/>
      <c r="N17" s="59"/>
      <c r="O17" s="33"/>
      <c r="P17" s="31"/>
      <c r="Q17" s="153"/>
      <c r="R17" s="181"/>
      <c r="S17" s="271"/>
      <c r="T17" s="86"/>
      <c r="U17" s="86"/>
      <c r="V17" s="86"/>
      <c r="W17" s="86"/>
      <c r="X17" s="86"/>
      <c r="Y17" s="86"/>
      <c r="Z17" s="220"/>
      <c r="AA17" s="4"/>
      <c r="AB17" s="4"/>
      <c r="AC17" s="46"/>
      <c r="AD17" s="46"/>
      <c r="AE17" s="46"/>
      <c r="AF17" s="46"/>
    </row>
    <row r="18" spans="2:32" ht="12.75">
      <c r="B18" s="3" t="s">
        <v>337</v>
      </c>
      <c r="C18" s="3" t="s">
        <v>513</v>
      </c>
      <c r="D18" s="149" t="s">
        <v>429</v>
      </c>
      <c r="E18" s="149" t="s">
        <v>438</v>
      </c>
      <c r="F18" s="5">
        <v>1</v>
      </c>
      <c r="G18" s="150" t="s">
        <v>141</v>
      </c>
      <c r="H18" s="33"/>
      <c r="I18" s="31"/>
      <c r="J18" s="31">
        <v>530</v>
      </c>
      <c r="K18" s="69">
        <f>SUM(H18:J18)</f>
        <v>530</v>
      </c>
      <c r="L18" s="33">
        <v>70</v>
      </c>
      <c r="M18" s="58">
        <v>4.07</v>
      </c>
      <c r="N18" s="59">
        <v>0.76</v>
      </c>
      <c r="O18" s="151">
        <v>1830</v>
      </c>
      <c r="P18" s="31">
        <v>75</v>
      </c>
      <c r="Q18" s="153"/>
      <c r="R18" s="181"/>
      <c r="S18" s="271">
        <f>J18</f>
        <v>530</v>
      </c>
      <c r="T18" s="86">
        <f>K18</f>
        <v>530</v>
      </c>
      <c r="U18" s="86">
        <f>T18*L18</f>
        <v>37100</v>
      </c>
      <c r="V18" s="86">
        <f>T18*N18</f>
        <v>402.8</v>
      </c>
      <c r="W18" s="86">
        <f>T18*O18</f>
        <v>969900</v>
      </c>
      <c r="X18" s="86">
        <f>T18*P18</f>
        <v>39750</v>
      </c>
      <c r="Y18" s="86"/>
      <c r="Z18" s="220"/>
      <c r="AA18" s="4"/>
      <c r="AB18" s="4"/>
      <c r="AC18" s="46"/>
      <c r="AD18" s="46"/>
      <c r="AE18" s="46"/>
      <c r="AF18" s="46"/>
    </row>
    <row r="19" spans="2:32" ht="12.75">
      <c r="B19" s="3"/>
      <c r="C19" s="3"/>
      <c r="D19" s="149" t="s">
        <v>432</v>
      </c>
      <c r="E19" s="149"/>
      <c r="F19" s="5">
        <v>2</v>
      </c>
      <c r="G19" s="206" t="s">
        <v>418</v>
      </c>
      <c r="H19" s="33"/>
      <c r="I19" s="31">
        <v>530</v>
      </c>
      <c r="J19" s="31"/>
      <c r="K19" s="69">
        <f>SUM(H19:J19)</f>
        <v>530</v>
      </c>
      <c r="L19" s="33">
        <v>17</v>
      </c>
      <c r="M19" s="58">
        <v>5.95</v>
      </c>
      <c r="N19" s="59">
        <v>0.19</v>
      </c>
      <c r="O19" s="43">
        <v>800</v>
      </c>
      <c r="P19" s="31">
        <v>25</v>
      </c>
      <c r="Q19" s="153"/>
      <c r="R19" s="181"/>
      <c r="S19" s="271"/>
      <c r="T19" s="86"/>
      <c r="U19" s="86"/>
      <c r="V19" s="86"/>
      <c r="W19" s="86"/>
      <c r="X19" s="86"/>
      <c r="Y19" s="86"/>
      <c r="Z19" s="220">
        <f>I19</f>
        <v>530</v>
      </c>
      <c r="AA19" s="4"/>
      <c r="AB19" s="4">
        <f>K19</f>
        <v>530</v>
      </c>
      <c r="AC19" s="46">
        <f>AB19*L19</f>
        <v>9010</v>
      </c>
      <c r="AD19" s="46">
        <f>AB19*N19</f>
        <v>100.7</v>
      </c>
      <c r="AE19" s="46">
        <f>AB19*O19</f>
        <v>424000</v>
      </c>
      <c r="AF19" s="46">
        <f>AB19*P19</f>
        <v>13250</v>
      </c>
    </row>
    <row r="20" spans="2:32" ht="12.75">
      <c r="B20" s="3"/>
      <c r="C20" s="3"/>
      <c r="D20" s="149" t="s">
        <v>433</v>
      </c>
      <c r="E20" s="149"/>
      <c r="F20" s="5"/>
      <c r="G20" s="206"/>
      <c r="H20" s="33"/>
      <c r="I20" s="31"/>
      <c r="J20" s="31"/>
      <c r="K20" s="69"/>
      <c r="L20" s="33"/>
      <c r="M20" s="58"/>
      <c r="N20" s="59"/>
      <c r="O20" s="33"/>
      <c r="P20" s="31"/>
      <c r="Q20" s="153"/>
      <c r="R20" s="181"/>
      <c r="S20" s="271"/>
      <c r="T20" s="86"/>
      <c r="U20" s="86"/>
      <c r="V20" s="86"/>
      <c r="W20" s="86"/>
      <c r="X20" s="86"/>
      <c r="Y20" s="86"/>
      <c r="Z20" s="220"/>
      <c r="AA20" s="4"/>
      <c r="AB20" s="4"/>
      <c r="AC20" s="46"/>
      <c r="AD20" s="46"/>
      <c r="AE20" s="46"/>
      <c r="AF20" s="46"/>
    </row>
    <row r="21" spans="2:32" ht="12.75">
      <c r="B21" s="3"/>
      <c r="C21" s="3"/>
      <c r="D21" s="149" t="s">
        <v>441</v>
      </c>
      <c r="E21" s="149"/>
      <c r="F21" s="5"/>
      <c r="G21" s="206"/>
      <c r="H21" s="33"/>
      <c r="I21" s="31"/>
      <c r="J21" s="31"/>
      <c r="K21" s="69"/>
      <c r="L21" s="33"/>
      <c r="M21" s="58"/>
      <c r="N21" s="59"/>
      <c r="O21" s="33"/>
      <c r="P21" s="31"/>
      <c r="Q21" s="153"/>
      <c r="R21" s="181"/>
      <c r="S21" s="271"/>
      <c r="T21" s="86"/>
      <c r="U21" s="86"/>
      <c r="V21" s="86"/>
      <c r="W21" s="86"/>
      <c r="X21" s="86"/>
      <c r="Y21" s="86"/>
      <c r="Z21" s="220"/>
      <c r="AA21" s="4"/>
      <c r="AB21" s="4"/>
      <c r="AC21" s="46"/>
      <c r="AD21" s="46"/>
      <c r="AE21" s="46"/>
      <c r="AF21" s="46"/>
    </row>
    <row r="22" spans="2:32" ht="12.75">
      <c r="B22" s="3"/>
      <c r="C22" s="154" t="s">
        <v>279</v>
      </c>
      <c r="D22" s="155">
        <f>SUM(H18:J21)</f>
        <v>1060</v>
      </c>
      <c r="E22" s="149"/>
      <c r="F22" s="5"/>
      <c r="G22" s="206"/>
      <c r="H22" s="33"/>
      <c r="I22" s="31"/>
      <c r="J22" s="31"/>
      <c r="K22" s="69"/>
      <c r="L22" s="33"/>
      <c r="M22" s="58"/>
      <c r="N22" s="59"/>
      <c r="O22" s="33"/>
      <c r="P22" s="31"/>
      <c r="Q22" s="153"/>
      <c r="R22" s="181"/>
      <c r="S22" s="271"/>
      <c r="T22" s="86"/>
      <c r="U22" s="86"/>
      <c r="V22" s="86"/>
      <c r="W22" s="86"/>
      <c r="X22" s="86"/>
      <c r="Y22" s="86"/>
      <c r="Z22" s="220"/>
      <c r="AA22" s="4"/>
      <c r="AB22" s="4"/>
      <c r="AC22" s="46"/>
      <c r="AD22" s="46"/>
      <c r="AE22" s="46"/>
      <c r="AF22" s="46"/>
    </row>
    <row r="23" spans="2:32" ht="12.75">
      <c r="B23" s="3"/>
      <c r="C23" s="3"/>
      <c r="D23" s="155"/>
      <c r="E23" s="149"/>
      <c r="F23" s="5"/>
      <c r="G23" s="206"/>
      <c r="H23" s="33"/>
      <c r="I23" s="31"/>
      <c r="J23" s="31"/>
      <c r="K23" s="69"/>
      <c r="L23" s="33"/>
      <c r="M23" s="58"/>
      <c r="N23" s="59"/>
      <c r="O23" s="33"/>
      <c r="P23" s="31"/>
      <c r="Q23" s="153"/>
      <c r="R23" s="181"/>
      <c r="S23" s="271"/>
      <c r="T23" s="86"/>
      <c r="U23" s="86"/>
      <c r="V23" s="86"/>
      <c r="W23" s="86"/>
      <c r="X23" s="86"/>
      <c r="Y23" s="86"/>
      <c r="Z23" s="220"/>
      <c r="AA23" s="4"/>
      <c r="AB23" s="4"/>
      <c r="AC23" s="46"/>
      <c r="AD23" s="46"/>
      <c r="AE23" s="46"/>
      <c r="AF23" s="46"/>
    </row>
    <row r="24" spans="2:32" ht="12.75">
      <c r="B24" s="3" t="s">
        <v>340</v>
      </c>
      <c r="C24" s="3" t="s">
        <v>514</v>
      </c>
      <c r="D24" s="149" t="s">
        <v>429</v>
      </c>
      <c r="E24" s="149" t="s">
        <v>386</v>
      </c>
      <c r="F24" s="5">
        <v>1</v>
      </c>
      <c r="G24" s="150" t="s">
        <v>141</v>
      </c>
      <c r="H24" s="33"/>
      <c r="I24" s="31"/>
      <c r="J24" s="31">
        <v>65</v>
      </c>
      <c r="K24" s="69">
        <f>SUM(H24:J24)</f>
        <v>65</v>
      </c>
      <c r="L24" s="33">
        <v>68</v>
      </c>
      <c r="M24" s="58">
        <v>6.5</v>
      </c>
      <c r="N24" s="59">
        <v>2.1</v>
      </c>
      <c r="O24" s="151">
        <v>2020</v>
      </c>
      <c r="P24" s="31">
        <v>80</v>
      </c>
      <c r="Q24" s="153"/>
      <c r="R24" s="181"/>
      <c r="S24" s="271">
        <f>J24</f>
        <v>65</v>
      </c>
      <c r="T24" s="86">
        <f>K24</f>
        <v>65</v>
      </c>
      <c r="U24" s="86">
        <f>T24*L24</f>
        <v>4420</v>
      </c>
      <c r="V24" s="86">
        <f>T24*N24</f>
        <v>136.5</v>
      </c>
      <c r="W24" s="86">
        <f>T24*O24</f>
        <v>131300</v>
      </c>
      <c r="X24" s="86">
        <f>T24*P24</f>
        <v>5200</v>
      </c>
      <c r="Y24" s="86"/>
      <c r="Z24" s="220"/>
      <c r="AA24" s="4"/>
      <c r="AB24" s="4"/>
      <c r="AC24" s="46"/>
      <c r="AD24" s="46"/>
      <c r="AE24" s="46"/>
      <c r="AF24" s="46"/>
    </row>
    <row r="25" spans="2:32" ht="12.75">
      <c r="B25" s="3"/>
      <c r="C25" s="3"/>
      <c r="D25" s="149" t="s">
        <v>432</v>
      </c>
      <c r="E25" s="149"/>
      <c r="F25" s="5">
        <v>2</v>
      </c>
      <c r="G25" s="206" t="s">
        <v>418</v>
      </c>
      <c r="H25" s="33"/>
      <c r="I25" s="31"/>
      <c r="J25" s="31">
        <v>65</v>
      </c>
      <c r="K25" s="69">
        <f>SUM(H25:J25)</f>
        <v>65</v>
      </c>
      <c r="L25" s="33">
        <v>48</v>
      </c>
      <c r="M25" s="58">
        <v>7.1</v>
      </c>
      <c r="N25" s="59">
        <v>1.3</v>
      </c>
      <c r="O25" s="43">
        <v>510</v>
      </c>
      <c r="P25" s="31">
        <v>30</v>
      </c>
      <c r="Q25" s="153"/>
      <c r="R25" s="181"/>
      <c r="S25" s="271"/>
      <c r="T25" s="86"/>
      <c r="U25" s="86"/>
      <c r="V25" s="86"/>
      <c r="W25" s="86"/>
      <c r="X25" s="86"/>
      <c r="Y25" s="86"/>
      <c r="Z25" s="220"/>
      <c r="AA25" s="4">
        <f>J25</f>
        <v>65</v>
      </c>
      <c r="AB25" s="4">
        <f>K25</f>
        <v>65</v>
      </c>
      <c r="AC25" s="46">
        <f>AB25*L25</f>
        <v>3120</v>
      </c>
      <c r="AD25" s="46">
        <f>AB25*N25</f>
        <v>84.5</v>
      </c>
      <c r="AE25" s="46">
        <f>AB25*O25</f>
        <v>33150</v>
      </c>
      <c r="AF25" s="46">
        <f>AB25*P25</f>
        <v>1950</v>
      </c>
    </row>
    <row r="26" spans="2:32" ht="12.75">
      <c r="B26" s="3"/>
      <c r="C26" s="3"/>
      <c r="D26" s="149" t="s">
        <v>433</v>
      </c>
      <c r="E26" s="149"/>
      <c r="F26" s="5">
        <v>3</v>
      </c>
      <c r="G26" s="206" t="s">
        <v>324</v>
      </c>
      <c r="H26" s="33"/>
      <c r="I26" s="31">
        <v>32</v>
      </c>
      <c r="J26" s="31"/>
      <c r="K26" s="69">
        <f>SUM(H26:J26)</f>
        <v>32</v>
      </c>
      <c r="L26" s="33">
        <v>18</v>
      </c>
      <c r="M26" s="58">
        <v>7.3</v>
      </c>
      <c r="N26" s="59">
        <v>0.17</v>
      </c>
      <c r="O26" s="33">
        <v>150</v>
      </c>
      <c r="P26" s="31">
        <v>0</v>
      </c>
      <c r="Q26" s="153"/>
      <c r="R26" s="181"/>
      <c r="S26" s="271"/>
      <c r="T26" s="86"/>
      <c r="U26" s="86"/>
      <c r="V26" s="86"/>
      <c r="W26" s="86"/>
      <c r="X26" s="86"/>
      <c r="Y26" s="86"/>
      <c r="Z26" s="220">
        <f>I26</f>
        <v>32</v>
      </c>
      <c r="AA26" s="4"/>
      <c r="AB26" s="4">
        <f>K26</f>
        <v>32</v>
      </c>
      <c r="AC26" s="46">
        <f>AB26*L26</f>
        <v>576</v>
      </c>
      <c r="AD26" s="46">
        <f>AB26*N26</f>
        <v>5.44</v>
      </c>
      <c r="AE26" s="46">
        <f>AB26*O26</f>
        <v>4800</v>
      </c>
      <c r="AF26" s="46">
        <f>AB26*P26</f>
        <v>0</v>
      </c>
    </row>
    <row r="27" spans="2:32" ht="12.75">
      <c r="B27" s="3"/>
      <c r="C27" s="3"/>
      <c r="D27" s="149" t="s">
        <v>441</v>
      </c>
      <c r="E27" s="149"/>
      <c r="F27" s="5"/>
      <c r="G27" s="206"/>
      <c r="H27" s="33"/>
      <c r="I27" s="31"/>
      <c r="J27" s="31"/>
      <c r="K27" s="69"/>
      <c r="L27" s="33"/>
      <c r="M27" s="58"/>
      <c r="N27" s="59"/>
      <c r="O27" s="33"/>
      <c r="P27" s="31"/>
      <c r="Q27" s="153"/>
      <c r="R27" s="181"/>
      <c r="S27" s="271"/>
      <c r="T27" s="86"/>
      <c r="U27" s="86"/>
      <c r="V27" s="86"/>
      <c r="W27" s="86"/>
      <c r="X27" s="86"/>
      <c r="Y27" s="86"/>
      <c r="Z27" s="220"/>
      <c r="AA27" s="4"/>
      <c r="AB27" s="4"/>
      <c r="AC27" s="46"/>
      <c r="AD27" s="46"/>
      <c r="AE27" s="46"/>
      <c r="AF27" s="46"/>
    </row>
    <row r="28" spans="2:32" ht="12.75">
      <c r="B28" s="3"/>
      <c r="C28" s="154" t="s">
        <v>279</v>
      </c>
      <c r="D28" s="155">
        <f>SUM(H24:J26)</f>
        <v>162</v>
      </c>
      <c r="E28" s="149"/>
      <c r="F28" s="5"/>
      <c r="G28" s="206"/>
      <c r="H28" s="33"/>
      <c r="I28" s="31"/>
      <c r="J28" s="31"/>
      <c r="K28" s="69"/>
      <c r="L28" s="33"/>
      <c r="M28" s="58"/>
      <c r="N28" s="59"/>
      <c r="O28" s="33"/>
      <c r="P28" s="31"/>
      <c r="Q28" s="153"/>
      <c r="R28" s="181"/>
      <c r="S28" s="271"/>
      <c r="T28" s="86"/>
      <c r="U28" s="86"/>
      <c r="V28" s="86"/>
      <c r="W28" s="86"/>
      <c r="X28" s="86"/>
      <c r="Y28" s="86"/>
      <c r="Z28" s="220"/>
      <c r="AA28" s="4"/>
      <c r="AB28" s="4"/>
      <c r="AC28" s="46"/>
      <c r="AD28" s="46"/>
      <c r="AE28" s="46"/>
      <c r="AF28" s="46"/>
    </row>
    <row r="29" spans="2:32" ht="12.75">
      <c r="B29" s="3"/>
      <c r="C29" s="3"/>
      <c r="D29" s="155"/>
      <c r="E29" s="149"/>
      <c r="F29" s="5"/>
      <c r="G29" s="206"/>
      <c r="H29" s="33"/>
      <c r="I29" s="31"/>
      <c r="J29" s="31"/>
      <c r="K29" s="69"/>
      <c r="L29" s="33"/>
      <c r="M29" s="58"/>
      <c r="N29" s="59"/>
      <c r="O29" s="33"/>
      <c r="P29" s="31"/>
      <c r="Q29" s="153"/>
      <c r="R29" s="181"/>
      <c r="S29" s="271"/>
      <c r="T29" s="86"/>
      <c r="U29" s="86"/>
      <c r="V29" s="86"/>
      <c r="W29" s="86"/>
      <c r="X29" s="86"/>
      <c r="Y29" s="86"/>
      <c r="Z29" s="220"/>
      <c r="AA29" s="4"/>
      <c r="AB29" s="4"/>
      <c r="AC29" s="46"/>
      <c r="AD29" s="46"/>
      <c r="AE29" s="46"/>
      <c r="AF29" s="46"/>
    </row>
    <row r="30" spans="2:32" ht="12.75">
      <c r="B30" s="3" t="s">
        <v>344</v>
      </c>
      <c r="C30" s="3" t="s">
        <v>515</v>
      </c>
      <c r="D30" s="149" t="s">
        <v>429</v>
      </c>
      <c r="E30" s="149" t="s">
        <v>438</v>
      </c>
      <c r="F30" s="5">
        <v>1</v>
      </c>
      <c r="G30" s="150" t="s">
        <v>141</v>
      </c>
      <c r="H30" s="33"/>
      <c r="I30" s="31"/>
      <c r="J30" s="31">
        <v>104</v>
      </c>
      <c r="K30" s="69">
        <f>SUM(H30:J30)</f>
        <v>104</v>
      </c>
      <c r="L30" s="33">
        <v>75</v>
      </c>
      <c r="M30" s="58">
        <v>7.3</v>
      </c>
      <c r="N30" s="59">
        <v>2.3</v>
      </c>
      <c r="O30" s="151">
        <v>1750</v>
      </c>
      <c r="P30" s="31">
        <v>85</v>
      </c>
      <c r="Q30" s="153"/>
      <c r="R30" s="181"/>
      <c r="S30" s="271">
        <f>J30</f>
        <v>104</v>
      </c>
      <c r="T30" s="86">
        <f>K30</f>
        <v>104</v>
      </c>
      <c r="U30" s="86">
        <f>T30*L30</f>
        <v>7800</v>
      </c>
      <c r="V30" s="86">
        <f>T30*N30</f>
        <v>239.2</v>
      </c>
      <c r="W30" s="86">
        <f>T30*O30</f>
        <v>182000</v>
      </c>
      <c r="X30" s="86">
        <f>T30*P30</f>
        <v>8840</v>
      </c>
      <c r="Y30" s="86"/>
      <c r="Z30" s="220"/>
      <c r="AA30" s="4"/>
      <c r="AB30" s="4"/>
      <c r="AC30" s="46"/>
      <c r="AD30" s="46"/>
      <c r="AE30" s="46"/>
      <c r="AF30" s="46"/>
    </row>
    <row r="31" spans="2:32" ht="12.75">
      <c r="B31" s="3"/>
      <c r="C31" s="3"/>
      <c r="D31" s="149" t="s">
        <v>432</v>
      </c>
      <c r="E31" s="149"/>
      <c r="F31" s="5">
        <v>2</v>
      </c>
      <c r="G31" s="206" t="s">
        <v>418</v>
      </c>
      <c r="H31" s="33"/>
      <c r="I31" s="31">
        <v>104</v>
      </c>
      <c r="J31" s="31"/>
      <c r="K31" s="69">
        <f>SUM(H31:J31)</f>
        <v>104</v>
      </c>
      <c r="L31" s="33">
        <v>68</v>
      </c>
      <c r="M31" s="58">
        <v>7.3</v>
      </c>
      <c r="N31" s="59">
        <v>1.8</v>
      </c>
      <c r="O31" s="33">
        <v>400</v>
      </c>
      <c r="P31" s="31">
        <v>10</v>
      </c>
      <c r="Q31" s="153"/>
      <c r="R31" s="181"/>
      <c r="S31" s="271"/>
      <c r="T31" s="86"/>
      <c r="U31" s="86"/>
      <c r="V31" s="86"/>
      <c r="W31" s="86"/>
      <c r="X31" s="86"/>
      <c r="Y31" s="86"/>
      <c r="Z31" s="220">
        <f>I31</f>
        <v>104</v>
      </c>
      <c r="AA31" s="4"/>
      <c r="AB31" s="4">
        <f>K31</f>
        <v>104</v>
      </c>
      <c r="AC31" s="46">
        <f>AB31*L31</f>
        <v>7072</v>
      </c>
      <c r="AD31" s="46">
        <f>AB31*N31</f>
        <v>187.20000000000002</v>
      </c>
      <c r="AE31" s="46">
        <f>AB31*O31</f>
        <v>41600</v>
      </c>
      <c r="AF31" s="46">
        <f>AB31*P31</f>
        <v>1040</v>
      </c>
    </row>
    <row r="32" spans="2:32" ht="12.75">
      <c r="B32" s="3"/>
      <c r="C32" s="3"/>
      <c r="D32" s="149" t="s">
        <v>433</v>
      </c>
      <c r="E32" s="149"/>
      <c r="F32" s="5"/>
      <c r="G32" s="206"/>
      <c r="H32" s="33"/>
      <c r="I32" s="31"/>
      <c r="J32" s="31"/>
      <c r="K32" s="69"/>
      <c r="L32" s="33"/>
      <c r="M32" s="58"/>
      <c r="N32" s="59"/>
      <c r="O32" s="33"/>
      <c r="P32" s="31"/>
      <c r="Q32" s="153"/>
      <c r="R32" s="181"/>
      <c r="S32" s="271"/>
      <c r="T32" s="86"/>
      <c r="U32" s="86"/>
      <c r="V32" s="86"/>
      <c r="W32" s="86"/>
      <c r="X32" s="86"/>
      <c r="Y32" s="86"/>
      <c r="Z32" s="220"/>
      <c r="AA32" s="4"/>
      <c r="AB32" s="4"/>
      <c r="AC32" s="46"/>
      <c r="AD32" s="46"/>
      <c r="AE32" s="46"/>
      <c r="AF32" s="46"/>
    </row>
    <row r="33" spans="2:32" ht="12.75">
      <c r="B33" s="3"/>
      <c r="C33" s="3"/>
      <c r="D33" s="149" t="s">
        <v>441</v>
      </c>
      <c r="E33" s="149"/>
      <c r="F33" s="5"/>
      <c r="G33" s="206"/>
      <c r="H33" s="33"/>
      <c r="I33" s="31"/>
      <c r="J33" s="31"/>
      <c r="K33" s="69"/>
      <c r="L33" s="33"/>
      <c r="M33" s="58"/>
      <c r="N33" s="59"/>
      <c r="O33" s="33"/>
      <c r="P33" s="31"/>
      <c r="Q33" s="153"/>
      <c r="R33" s="181"/>
      <c r="S33" s="271"/>
      <c r="T33" s="86"/>
      <c r="U33" s="86"/>
      <c r="V33" s="86"/>
      <c r="W33" s="86"/>
      <c r="X33" s="86"/>
      <c r="Y33" s="86"/>
      <c r="Z33" s="220"/>
      <c r="AA33" s="4"/>
      <c r="AB33" s="4"/>
      <c r="AC33" s="46"/>
      <c r="AD33" s="46"/>
      <c r="AE33" s="46"/>
      <c r="AF33" s="46"/>
    </row>
    <row r="34" spans="2:32" ht="12.75">
      <c r="B34" s="3"/>
      <c r="C34" s="154" t="s">
        <v>279</v>
      </c>
      <c r="D34" s="155">
        <f>SUM(H30:J32)</f>
        <v>208</v>
      </c>
      <c r="E34" s="149"/>
      <c r="F34" s="5"/>
      <c r="G34" s="206"/>
      <c r="H34" s="33"/>
      <c r="I34" s="31"/>
      <c r="J34" s="31"/>
      <c r="K34" s="69"/>
      <c r="L34" s="33"/>
      <c r="M34" s="58"/>
      <c r="N34" s="59"/>
      <c r="O34" s="33"/>
      <c r="P34" s="31"/>
      <c r="Q34" s="153"/>
      <c r="R34" s="181"/>
      <c r="S34" s="271"/>
      <c r="T34" s="86"/>
      <c r="U34" s="86"/>
      <c r="V34" s="86"/>
      <c r="W34" s="86"/>
      <c r="X34" s="86"/>
      <c r="Y34" s="86"/>
      <c r="Z34" s="220"/>
      <c r="AA34" s="4"/>
      <c r="AB34" s="4"/>
      <c r="AC34" s="46"/>
      <c r="AD34" s="46"/>
      <c r="AE34" s="46"/>
      <c r="AF34" s="46"/>
    </row>
    <row r="35" spans="2:32" ht="12.75">
      <c r="B35" s="3"/>
      <c r="C35" s="3"/>
      <c r="D35" s="155"/>
      <c r="E35" s="149"/>
      <c r="F35" s="5"/>
      <c r="G35" s="206"/>
      <c r="H35" s="33"/>
      <c r="I35" s="31"/>
      <c r="J35" s="31"/>
      <c r="K35" s="69"/>
      <c r="L35" s="33"/>
      <c r="M35" s="58"/>
      <c r="N35" s="59"/>
      <c r="O35" s="33"/>
      <c r="P35" s="31"/>
      <c r="Q35" s="153"/>
      <c r="R35" s="181"/>
      <c r="S35" s="271"/>
      <c r="T35" s="86"/>
      <c r="U35" s="86"/>
      <c r="V35" s="86"/>
      <c r="W35" s="86"/>
      <c r="X35" s="86"/>
      <c r="Y35" s="86"/>
      <c r="Z35" s="220"/>
      <c r="AA35" s="4"/>
      <c r="AB35" s="4"/>
      <c r="AC35" s="46"/>
      <c r="AD35" s="46"/>
      <c r="AE35" s="46"/>
      <c r="AF35" s="46"/>
    </row>
    <row r="36" spans="2:32" ht="12.75">
      <c r="B36" s="3" t="s">
        <v>353</v>
      </c>
      <c r="C36" s="3" t="s">
        <v>516</v>
      </c>
      <c r="D36" s="149" t="s">
        <v>429</v>
      </c>
      <c r="E36" s="149" t="s">
        <v>438</v>
      </c>
      <c r="F36" s="5">
        <v>1</v>
      </c>
      <c r="G36" s="150" t="s">
        <v>458</v>
      </c>
      <c r="H36" s="33"/>
      <c r="I36" s="31"/>
      <c r="J36" s="31">
        <v>68</v>
      </c>
      <c r="K36" s="69">
        <f>SUM(H36:J36)</f>
        <v>68</v>
      </c>
      <c r="L36" s="33">
        <v>65</v>
      </c>
      <c r="M36" s="58">
        <v>7.6</v>
      </c>
      <c r="N36" s="59">
        <v>1.5</v>
      </c>
      <c r="O36" s="151">
        <v>510</v>
      </c>
      <c r="P36" s="31">
        <v>15</v>
      </c>
      <c r="Q36" s="236" t="s">
        <v>444</v>
      </c>
      <c r="R36" s="181"/>
      <c r="S36" s="271">
        <f>J36</f>
        <v>68</v>
      </c>
      <c r="T36" s="86">
        <f>K36</f>
        <v>68</v>
      </c>
      <c r="U36" s="86">
        <f>T36*L36</f>
        <v>4420</v>
      </c>
      <c r="V36" s="86">
        <f>T36*N36</f>
        <v>102</v>
      </c>
      <c r="W36" s="86">
        <f>T36*O36</f>
        <v>34680</v>
      </c>
      <c r="X36" s="86">
        <f>T36*P36</f>
        <v>1020</v>
      </c>
      <c r="Y36" s="86"/>
      <c r="Z36" s="220"/>
      <c r="AA36" s="4"/>
      <c r="AB36" s="4"/>
      <c r="AC36" s="46"/>
      <c r="AD36" s="46"/>
      <c r="AE36" s="46"/>
      <c r="AF36" s="46"/>
    </row>
    <row r="37" spans="2:32" ht="12.75">
      <c r="B37" s="3"/>
      <c r="C37" s="3" t="s">
        <v>517</v>
      </c>
      <c r="D37" s="149"/>
      <c r="E37" s="149"/>
      <c r="F37" s="5">
        <v>2</v>
      </c>
      <c r="G37" s="150" t="s">
        <v>479</v>
      </c>
      <c r="H37" s="33"/>
      <c r="I37" s="31">
        <v>189</v>
      </c>
      <c r="J37" s="31"/>
      <c r="K37" s="69">
        <f>SUM(H37:J37)</f>
        <v>189</v>
      </c>
      <c r="L37" s="33">
        <v>74</v>
      </c>
      <c r="M37" s="58">
        <v>8.3</v>
      </c>
      <c r="N37" s="59">
        <v>1.8</v>
      </c>
      <c r="O37" s="151">
        <v>1140</v>
      </c>
      <c r="P37" s="31">
        <v>80</v>
      </c>
      <c r="Q37" s="153"/>
      <c r="R37" s="181">
        <f>I37</f>
        <v>189</v>
      </c>
      <c r="S37" s="271"/>
      <c r="T37" s="86">
        <f>K37</f>
        <v>189</v>
      </c>
      <c r="U37" s="86">
        <f>T37*L37</f>
        <v>13986</v>
      </c>
      <c r="V37" s="86">
        <f>T37*N37</f>
        <v>340.2</v>
      </c>
      <c r="W37" s="86">
        <f>T37*O37</f>
        <v>215460</v>
      </c>
      <c r="X37" s="86">
        <f>T37*P37</f>
        <v>15120</v>
      </c>
      <c r="Y37" s="86"/>
      <c r="Z37" s="220"/>
      <c r="AA37" s="4"/>
      <c r="AB37" s="4"/>
      <c r="AC37" s="46"/>
      <c r="AD37" s="46"/>
      <c r="AE37" s="46"/>
      <c r="AF37" s="46"/>
    </row>
    <row r="38" spans="2:32" ht="12.75">
      <c r="B38" s="3"/>
      <c r="C38" s="3"/>
      <c r="D38" s="149"/>
      <c r="E38" s="149"/>
      <c r="F38" s="5">
        <v>3</v>
      </c>
      <c r="G38" s="150" t="s">
        <v>460</v>
      </c>
      <c r="H38" s="33"/>
      <c r="I38" s="31">
        <v>0</v>
      </c>
      <c r="J38" s="31"/>
      <c r="K38" s="69">
        <f>SUM(H38:J38)</f>
        <v>0</v>
      </c>
      <c r="L38" s="33"/>
      <c r="M38" s="58"/>
      <c r="N38" s="59"/>
      <c r="O38" s="33"/>
      <c r="P38" s="31"/>
      <c r="Q38" s="153"/>
      <c r="R38" s="181"/>
      <c r="S38" s="271"/>
      <c r="T38" s="86"/>
      <c r="U38" s="86"/>
      <c r="V38" s="86"/>
      <c r="W38" s="86"/>
      <c r="X38" s="86"/>
      <c r="Y38" s="86"/>
      <c r="Z38" s="220"/>
      <c r="AA38" s="4"/>
      <c r="AB38" s="4"/>
      <c r="AC38" s="46"/>
      <c r="AD38" s="46"/>
      <c r="AE38" s="46"/>
      <c r="AF38" s="46"/>
    </row>
    <row r="39" spans="2:32" ht="12.75">
      <c r="B39" s="3"/>
      <c r="C39" s="3"/>
      <c r="D39" s="149"/>
      <c r="E39" s="149"/>
      <c r="F39" s="5">
        <v>4</v>
      </c>
      <c r="G39" s="150" t="s">
        <v>480</v>
      </c>
      <c r="H39" s="33"/>
      <c r="I39" s="31">
        <v>41</v>
      </c>
      <c r="J39" s="31"/>
      <c r="K39" s="69">
        <f>SUM(H39:J39)</f>
        <v>41</v>
      </c>
      <c r="L39" s="33">
        <v>69</v>
      </c>
      <c r="M39" s="58">
        <v>7.9</v>
      </c>
      <c r="N39" s="59">
        <v>1.9</v>
      </c>
      <c r="O39" s="151">
        <v>1480</v>
      </c>
      <c r="P39" s="31">
        <v>75</v>
      </c>
      <c r="Q39" s="153"/>
      <c r="R39" s="181">
        <f>I39</f>
        <v>41</v>
      </c>
      <c r="S39" s="271"/>
      <c r="T39" s="86">
        <f>K39</f>
        <v>41</v>
      </c>
      <c r="U39" s="86">
        <f>T39*L39</f>
        <v>2829</v>
      </c>
      <c r="V39" s="86">
        <f>T39*N39</f>
        <v>77.89999999999999</v>
      </c>
      <c r="W39" s="86">
        <f>T39*O39</f>
        <v>60680</v>
      </c>
      <c r="X39" s="86">
        <f>T39*P39</f>
        <v>3075</v>
      </c>
      <c r="Y39" s="86"/>
      <c r="Z39" s="220"/>
      <c r="AA39" s="4"/>
      <c r="AB39" s="4"/>
      <c r="AC39" s="46"/>
      <c r="AD39" s="46"/>
      <c r="AE39" s="46"/>
      <c r="AF39" s="46"/>
    </row>
    <row r="40" spans="2:32" ht="12.75">
      <c r="B40" s="3"/>
      <c r="C40" s="154" t="s">
        <v>279</v>
      </c>
      <c r="D40" s="155">
        <f>SUM(H36:J40)</f>
        <v>366</v>
      </c>
      <c r="E40" s="149"/>
      <c r="F40" s="5">
        <v>5</v>
      </c>
      <c r="G40" s="206" t="s">
        <v>418</v>
      </c>
      <c r="H40" s="33"/>
      <c r="I40" s="31">
        <v>68</v>
      </c>
      <c r="J40" s="31"/>
      <c r="K40" s="69">
        <f>SUM(H40:J40)</f>
        <v>68</v>
      </c>
      <c r="L40" s="33">
        <v>60</v>
      </c>
      <c r="M40" s="58">
        <v>7.6</v>
      </c>
      <c r="N40" s="59">
        <v>0.5</v>
      </c>
      <c r="O40" s="33">
        <v>520</v>
      </c>
      <c r="P40" s="31">
        <v>12</v>
      </c>
      <c r="Q40" s="153"/>
      <c r="R40" s="181"/>
      <c r="S40" s="271"/>
      <c r="T40" s="86"/>
      <c r="U40" s="86"/>
      <c r="V40" s="86"/>
      <c r="W40" s="86"/>
      <c r="X40" s="86"/>
      <c r="Y40" s="86"/>
      <c r="Z40" s="220">
        <f>I40</f>
        <v>68</v>
      </c>
      <c r="AA40" s="4"/>
      <c r="AB40" s="4">
        <f>K40</f>
        <v>68</v>
      </c>
      <c r="AC40" s="46">
        <f>AB40*L40</f>
        <v>4080</v>
      </c>
      <c r="AD40" s="46">
        <f>AB40*N40</f>
        <v>34</v>
      </c>
      <c r="AE40" s="46">
        <f>AB40*O40</f>
        <v>35360</v>
      </c>
      <c r="AF40" s="46">
        <f>AB40*P40</f>
        <v>816</v>
      </c>
    </row>
    <row r="41" spans="2:32" ht="12.75">
      <c r="B41" s="3"/>
      <c r="C41" s="3"/>
      <c r="D41" s="149"/>
      <c r="E41" s="149"/>
      <c r="F41" s="5"/>
      <c r="G41" s="206"/>
      <c r="H41" s="33"/>
      <c r="I41" s="31"/>
      <c r="J41" s="31"/>
      <c r="K41" s="69"/>
      <c r="L41" s="33"/>
      <c r="M41" s="58"/>
      <c r="N41" s="59"/>
      <c r="O41" s="33"/>
      <c r="P41" s="31"/>
      <c r="Q41" s="153"/>
      <c r="R41" s="181"/>
      <c r="S41" s="271"/>
      <c r="T41" s="86"/>
      <c r="U41" s="86"/>
      <c r="V41" s="86"/>
      <c r="W41" s="86"/>
      <c r="X41" s="86"/>
      <c r="Y41" s="86"/>
      <c r="Z41" s="220"/>
      <c r="AA41" s="4"/>
      <c r="AB41" s="4"/>
      <c r="AC41" s="46"/>
      <c r="AD41" s="46"/>
      <c r="AE41" s="46"/>
      <c r="AF41" s="46"/>
    </row>
    <row r="42" spans="2:32" ht="12.75">
      <c r="B42" s="3"/>
      <c r="C42" s="3"/>
      <c r="D42" s="149"/>
      <c r="E42" s="149"/>
      <c r="F42" s="5"/>
      <c r="G42" s="206"/>
      <c r="H42" s="33"/>
      <c r="I42" s="31"/>
      <c r="J42" s="31"/>
      <c r="K42" s="69"/>
      <c r="L42" s="33"/>
      <c r="M42" s="58"/>
      <c r="N42" s="59"/>
      <c r="O42" s="33"/>
      <c r="P42" s="31"/>
      <c r="Q42" s="153"/>
      <c r="R42" s="181"/>
      <c r="S42" s="271"/>
      <c r="T42" s="86"/>
      <c r="U42" s="86"/>
      <c r="V42" s="86"/>
      <c r="W42" s="86"/>
      <c r="X42" s="86"/>
      <c r="Y42" s="86"/>
      <c r="Z42" s="220"/>
      <c r="AA42" s="4"/>
      <c r="AB42" s="4"/>
      <c r="AC42" s="46"/>
      <c r="AD42" s="46"/>
      <c r="AE42" s="46"/>
      <c r="AF42" s="46"/>
    </row>
    <row r="43" spans="2:32" ht="12.75">
      <c r="B43" s="3"/>
      <c r="C43" s="3"/>
      <c r="D43" s="149"/>
      <c r="E43" s="149"/>
      <c r="F43" s="5"/>
      <c r="G43" s="206"/>
      <c r="H43" s="33"/>
      <c r="I43" s="31"/>
      <c r="J43" s="31"/>
      <c r="K43" s="69"/>
      <c r="L43" s="33"/>
      <c r="M43" s="58"/>
      <c r="N43" s="59"/>
      <c r="O43" s="33"/>
      <c r="P43" s="31"/>
      <c r="Q43" s="153"/>
      <c r="R43" s="181"/>
      <c r="S43" s="271"/>
      <c r="T43" s="86"/>
      <c r="U43" s="86"/>
      <c r="V43" s="86"/>
      <c r="W43" s="86"/>
      <c r="X43" s="86"/>
      <c r="Y43" s="86"/>
      <c r="Z43" s="220"/>
      <c r="AA43" s="4"/>
      <c r="AB43" s="4"/>
      <c r="AC43" s="46"/>
      <c r="AD43" s="46"/>
      <c r="AE43" s="46"/>
      <c r="AF43" s="46"/>
    </row>
    <row r="44" spans="2:32" ht="12.75">
      <c r="B44" s="3"/>
      <c r="C44" s="3"/>
      <c r="D44" s="149"/>
      <c r="E44" s="149"/>
      <c r="F44" s="5"/>
      <c r="G44" s="206"/>
      <c r="H44" s="33"/>
      <c r="I44" s="31"/>
      <c r="J44" s="31"/>
      <c r="K44" s="69"/>
      <c r="L44" s="33"/>
      <c r="M44" s="58"/>
      <c r="N44" s="59"/>
      <c r="O44" s="33"/>
      <c r="P44" s="31"/>
      <c r="Q44" s="153"/>
      <c r="R44" s="181"/>
      <c r="S44" s="271"/>
      <c r="T44" s="86"/>
      <c r="U44" s="86"/>
      <c r="V44" s="86"/>
      <c r="W44" s="86"/>
      <c r="X44" s="86"/>
      <c r="Y44" s="86"/>
      <c r="Z44" s="220"/>
      <c r="AA44" s="4"/>
      <c r="AB44" s="4"/>
      <c r="AC44" s="46"/>
      <c r="AD44" s="46"/>
      <c r="AE44" s="46"/>
      <c r="AF44" s="46"/>
    </row>
    <row r="45" spans="2:32" ht="12.75">
      <c r="B45" s="230" t="s">
        <v>357</v>
      </c>
      <c r="C45" s="230" t="s">
        <v>518</v>
      </c>
      <c r="D45" s="149" t="s">
        <v>427</v>
      </c>
      <c r="E45" s="149" t="s">
        <v>378</v>
      </c>
      <c r="F45" s="5">
        <v>1</v>
      </c>
      <c r="G45" s="150" t="s">
        <v>458</v>
      </c>
      <c r="H45" s="33"/>
      <c r="I45" s="31"/>
      <c r="J45" s="31">
        <v>87</v>
      </c>
      <c r="K45" s="69">
        <f>SUM(H45:J45)</f>
        <v>87</v>
      </c>
      <c r="L45" s="33">
        <v>61</v>
      </c>
      <c r="M45" s="272">
        <v>3.48</v>
      </c>
      <c r="N45" s="273">
        <v>0.52</v>
      </c>
      <c r="O45" s="151">
        <v>370</v>
      </c>
      <c r="P45" s="31">
        <v>50</v>
      </c>
      <c r="Q45" s="153"/>
      <c r="R45" s="181"/>
      <c r="S45" s="271">
        <f>J45</f>
        <v>87</v>
      </c>
      <c r="T45" s="86">
        <f>K45</f>
        <v>87</v>
      </c>
      <c r="U45" s="86">
        <f>T45*L45</f>
        <v>5307</v>
      </c>
      <c r="V45" s="86">
        <f>T45*N45</f>
        <v>45.24</v>
      </c>
      <c r="W45" s="86">
        <f>T45*O45</f>
        <v>32190</v>
      </c>
      <c r="X45" s="86">
        <f>T45*P45</f>
        <v>4350</v>
      </c>
      <c r="Y45" s="86"/>
      <c r="Z45" s="220"/>
      <c r="AA45" s="4"/>
      <c r="AB45" s="4"/>
      <c r="AC45" s="46"/>
      <c r="AD45" s="46"/>
      <c r="AE45" s="46"/>
      <c r="AF45" s="46"/>
    </row>
    <row r="46" spans="2:32" ht="12.75">
      <c r="B46" s="3"/>
      <c r="C46" s="3"/>
      <c r="D46" s="149" t="s">
        <v>432</v>
      </c>
      <c r="E46" s="149"/>
      <c r="F46" s="5">
        <v>2</v>
      </c>
      <c r="G46" s="206" t="s">
        <v>519</v>
      </c>
      <c r="H46" s="33"/>
      <c r="I46" s="31">
        <v>114</v>
      </c>
      <c r="J46" s="31"/>
      <c r="K46" s="69">
        <f>SUM(H46:J46)</f>
        <v>114</v>
      </c>
      <c r="L46" s="33">
        <v>40</v>
      </c>
      <c r="M46" s="58">
        <v>6.62</v>
      </c>
      <c r="N46" s="59">
        <v>0.31</v>
      </c>
      <c r="O46" s="33">
        <v>150</v>
      </c>
      <c r="P46" s="31">
        <v>25</v>
      </c>
      <c r="Q46" s="153"/>
      <c r="R46" s="181"/>
      <c r="S46" s="271"/>
      <c r="T46" s="86"/>
      <c r="U46" s="86"/>
      <c r="V46" s="86"/>
      <c r="W46" s="86"/>
      <c r="X46" s="86"/>
      <c r="Y46" s="86"/>
      <c r="Z46" s="220">
        <f>I46</f>
        <v>114</v>
      </c>
      <c r="AA46" s="4"/>
      <c r="AB46" s="4">
        <f>K46</f>
        <v>114</v>
      </c>
      <c r="AC46" s="46">
        <f>AB46*L46</f>
        <v>4560</v>
      </c>
      <c r="AD46" s="46">
        <f>AB46*N46</f>
        <v>35.339999999999996</v>
      </c>
      <c r="AE46" s="46">
        <f>AB46*O46</f>
        <v>17100</v>
      </c>
      <c r="AF46" s="46">
        <f>AB46*P46</f>
        <v>2850</v>
      </c>
    </row>
    <row r="47" spans="2:32" ht="12.75">
      <c r="B47" s="3"/>
      <c r="C47" s="3"/>
      <c r="D47" s="149" t="s">
        <v>433</v>
      </c>
      <c r="E47" s="149"/>
      <c r="F47" s="5">
        <v>3</v>
      </c>
      <c r="G47" s="206" t="s">
        <v>418</v>
      </c>
      <c r="H47" s="33"/>
      <c r="I47" s="31"/>
      <c r="J47" s="31">
        <v>87</v>
      </c>
      <c r="K47" s="69">
        <f>SUM(H47:J47)</f>
        <v>87</v>
      </c>
      <c r="L47" s="33">
        <v>16</v>
      </c>
      <c r="M47" s="58">
        <v>7.1</v>
      </c>
      <c r="N47" s="59">
        <v>0.18</v>
      </c>
      <c r="O47" s="33">
        <v>80</v>
      </c>
      <c r="P47" s="31">
        <v>12</v>
      </c>
      <c r="Q47" s="153"/>
      <c r="R47" s="181"/>
      <c r="S47" s="271"/>
      <c r="T47" s="86"/>
      <c r="U47" s="86"/>
      <c r="V47" s="86"/>
      <c r="W47" s="86"/>
      <c r="X47" s="86"/>
      <c r="Y47" s="86"/>
      <c r="Z47" s="220"/>
      <c r="AA47" s="4">
        <f>J47</f>
        <v>87</v>
      </c>
      <c r="AB47" s="4">
        <f>K47</f>
        <v>87</v>
      </c>
      <c r="AC47" s="46">
        <f>AB47*L47</f>
        <v>1392</v>
      </c>
      <c r="AD47" s="46">
        <f>AB47*N47</f>
        <v>15.66</v>
      </c>
      <c r="AE47" s="46">
        <f>AB47*O47</f>
        <v>6960</v>
      </c>
      <c r="AF47" s="46">
        <f>AB47*P47</f>
        <v>1044</v>
      </c>
    </row>
    <row r="48" spans="2:32" ht="12.75">
      <c r="B48" s="3"/>
      <c r="C48" s="154" t="s">
        <v>279</v>
      </c>
      <c r="D48" s="155">
        <f>SUM(H45:J48)</f>
        <v>332</v>
      </c>
      <c r="E48" s="149"/>
      <c r="F48" s="5">
        <v>4</v>
      </c>
      <c r="G48" s="206" t="s">
        <v>324</v>
      </c>
      <c r="H48" s="33"/>
      <c r="I48" s="31"/>
      <c r="J48" s="31">
        <v>44</v>
      </c>
      <c r="K48" s="69">
        <f>SUM(H48:J48)</f>
        <v>44</v>
      </c>
      <c r="L48" s="33">
        <v>38</v>
      </c>
      <c r="M48" s="58">
        <v>7.3</v>
      </c>
      <c r="N48" s="59">
        <v>0.17</v>
      </c>
      <c r="O48" s="33">
        <v>50</v>
      </c>
      <c r="P48" s="31">
        <v>0</v>
      </c>
      <c r="Q48" s="153"/>
      <c r="R48" s="181"/>
      <c r="S48" s="271"/>
      <c r="T48" s="86"/>
      <c r="U48" s="86"/>
      <c r="V48" s="86"/>
      <c r="W48" s="86"/>
      <c r="X48" s="86"/>
      <c r="Y48" s="86"/>
      <c r="Z48" s="220"/>
      <c r="AA48" s="4">
        <f>J48</f>
        <v>44</v>
      </c>
      <c r="AB48" s="4">
        <f>K48</f>
        <v>44</v>
      </c>
      <c r="AC48" s="46">
        <f>AB48*L48</f>
        <v>1672</v>
      </c>
      <c r="AD48" s="46">
        <f>AB48*N48</f>
        <v>7.48</v>
      </c>
      <c r="AE48" s="46">
        <f>AB48*O48</f>
        <v>2200</v>
      </c>
      <c r="AF48" s="46">
        <f>AB48*P48</f>
        <v>0</v>
      </c>
    </row>
    <row r="49" spans="2:32" ht="12.75">
      <c r="B49" s="3"/>
      <c r="C49" s="3"/>
      <c r="D49" s="149"/>
      <c r="E49" s="149"/>
      <c r="F49" s="5"/>
      <c r="G49" s="206"/>
      <c r="H49" s="33"/>
      <c r="I49" s="31"/>
      <c r="J49" s="31"/>
      <c r="K49" s="69"/>
      <c r="L49" s="33"/>
      <c r="M49" s="58"/>
      <c r="N49" s="59"/>
      <c r="O49" s="33"/>
      <c r="P49" s="31"/>
      <c r="Q49" s="153"/>
      <c r="R49" s="181"/>
      <c r="S49" s="271"/>
      <c r="T49" s="86"/>
      <c r="U49" s="86"/>
      <c r="V49" s="86"/>
      <c r="W49" s="86"/>
      <c r="X49" s="86"/>
      <c r="Y49" s="86"/>
      <c r="Z49" s="220"/>
      <c r="AA49" s="4"/>
      <c r="AB49" s="4"/>
      <c r="AC49" s="46"/>
      <c r="AD49" s="46"/>
      <c r="AE49" s="46"/>
      <c r="AF49" s="46"/>
    </row>
    <row r="50" spans="2:32" ht="12.75">
      <c r="B50" s="3" t="s">
        <v>520</v>
      </c>
      <c r="C50" s="3" t="s">
        <v>518</v>
      </c>
      <c r="D50" s="149" t="s">
        <v>427</v>
      </c>
      <c r="E50" s="149" t="s">
        <v>386</v>
      </c>
      <c r="F50" s="5">
        <v>1</v>
      </c>
      <c r="G50" s="150" t="s">
        <v>141</v>
      </c>
      <c r="H50" s="33"/>
      <c r="I50" s="31"/>
      <c r="J50" s="31">
        <v>132</v>
      </c>
      <c r="K50" s="69">
        <f>SUM(H50:J50)</f>
        <v>132</v>
      </c>
      <c r="L50" s="33">
        <v>78</v>
      </c>
      <c r="M50" s="58">
        <v>8.2</v>
      </c>
      <c r="N50" s="273">
        <v>2.9</v>
      </c>
      <c r="O50" s="151">
        <v>370</v>
      </c>
      <c r="P50" s="31">
        <v>10</v>
      </c>
      <c r="Q50" s="153"/>
      <c r="R50" s="181"/>
      <c r="S50" s="271">
        <f>J50</f>
        <v>132</v>
      </c>
      <c r="T50" s="86">
        <f>K50</f>
        <v>132</v>
      </c>
      <c r="U50" s="86">
        <f>T50*L50</f>
        <v>10296</v>
      </c>
      <c r="V50" s="86">
        <f>T50*N50</f>
        <v>382.8</v>
      </c>
      <c r="W50" s="86">
        <f>T50*O50</f>
        <v>48840</v>
      </c>
      <c r="X50" s="86">
        <f>T50*P50</f>
        <v>1320</v>
      </c>
      <c r="Y50" s="86"/>
      <c r="Z50" s="220"/>
      <c r="AA50" s="4"/>
      <c r="AB50" s="4"/>
      <c r="AC50" s="46"/>
      <c r="AD50" s="46"/>
      <c r="AE50" s="46"/>
      <c r="AF50" s="46"/>
    </row>
    <row r="51" spans="2:32" ht="12.75">
      <c r="B51" s="3"/>
      <c r="C51" s="3"/>
      <c r="D51" s="149" t="s">
        <v>432</v>
      </c>
      <c r="E51" s="149"/>
      <c r="F51" s="5">
        <v>2</v>
      </c>
      <c r="G51" s="206" t="s">
        <v>418</v>
      </c>
      <c r="H51" s="33"/>
      <c r="I51" s="31"/>
      <c r="J51" s="31">
        <v>132</v>
      </c>
      <c r="K51" s="69">
        <f>SUM(H51:J51)</f>
        <v>132</v>
      </c>
      <c r="L51" s="33">
        <v>61</v>
      </c>
      <c r="M51" s="58">
        <v>7.6</v>
      </c>
      <c r="N51" s="59">
        <v>1.8</v>
      </c>
      <c r="O51" s="33">
        <v>150</v>
      </c>
      <c r="P51" s="31">
        <v>0</v>
      </c>
      <c r="Q51" s="153"/>
      <c r="R51" s="181"/>
      <c r="S51" s="271"/>
      <c r="T51" s="86"/>
      <c r="U51" s="86"/>
      <c r="V51" s="86"/>
      <c r="W51" s="86"/>
      <c r="X51" s="86"/>
      <c r="Y51" s="86"/>
      <c r="Z51" s="220"/>
      <c r="AA51" s="4">
        <f>J51</f>
        <v>132</v>
      </c>
      <c r="AB51" s="4">
        <f>K51</f>
        <v>132</v>
      </c>
      <c r="AC51" s="46">
        <f>AB51*L51</f>
        <v>8052</v>
      </c>
      <c r="AD51" s="46">
        <f>AB51*N51</f>
        <v>237.6</v>
      </c>
      <c r="AE51" s="46">
        <f>AB51*O51</f>
        <v>19800</v>
      </c>
      <c r="AF51" s="46">
        <f>AB51*P51</f>
        <v>0</v>
      </c>
    </row>
    <row r="52" spans="2:32" ht="12.75">
      <c r="B52" s="3"/>
      <c r="C52" s="3"/>
      <c r="D52" s="149" t="s">
        <v>433</v>
      </c>
      <c r="E52" s="149"/>
      <c r="F52" s="5">
        <v>3</v>
      </c>
      <c r="G52" s="206" t="s">
        <v>324</v>
      </c>
      <c r="H52" s="33"/>
      <c r="I52" s="31">
        <v>64</v>
      </c>
      <c r="J52" s="31"/>
      <c r="K52" s="69">
        <f>SUM(H52:J52)</f>
        <v>64</v>
      </c>
      <c r="L52" s="33">
        <v>18</v>
      </c>
      <c r="M52" s="58">
        <v>7.3</v>
      </c>
      <c r="N52" s="59">
        <v>0.17</v>
      </c>
      <c r="O52" s="33">
        <v>50</v>
      </c>
      <c r="P52" s="31">
        <v>0</v>
      </c>
      <c r="Q52" s="153"/>
      <c r="R52" s="181"/>
      <c r="S52" s="271"/>
      <c r="T52" s="86"/>
      <c r="U52" s="86"/>
      <c r="V52" s="86"/>
      <c r="W52" s="86"/>
      <c r="X52" s="86"/>
      <c r="Y52" s="86"/>
      <c r="Z52" s="220">
        <f>I52</f>
        <v>64</v>
      </c>
      <c r="AA52" s="4"/>
      <c r="AB52" s="4">
        <f>K52</f>
        <v>64</v>
      </c>
      <c r="AC52" s="46">
        <f>AB52*L52</f>
        <v>1152</v>
      </c>
      <c r="AD52" s="46">
        <f>AB52*N52</f>
        <v>10.88</v>
      </c>
      <c r="AE52" s="46">
        <f>AB52*O52</f>
        <v>3200</v>
      </c>
      <c r="AF52" s="46">
        <f>AB52*P52</f>
        <v>0</v>
      </c>
    </row>
    <row r="53" spans="2:32" ht="12.75">
      <c r="B53" s="3"/>
      <c r="C53" s="3"/>
      <c r="D53" s="149" t="s">
        <v>441</v>
      </c>
      <c r="E53" s="149"/>
      <c r="F53" s="5"/>
      <c r="G53" s="206"/>
      <c r="H53" s="33"/>
      <c r="I53" s="31"/>
      <c r="J53" s="31"/>
      <c r="K53" s="69"/>
      <c r="L53" s="33"/>
      <c r="M53" s="58"/>
      <c r="N53" s="59"/>
      <c r="O53" s="33"/>
      <c r="P53" s="31"/>
      <c r="Q53" s="153"/>
      <c r="R53" s="181"/>
      <c r="S53" s="271"/>
      <c r="T53" s="86"/>
      <c r="U53" s="86"/>
      <c r="V53" s="86"/>
      <c r="W53" s="86"/>
      <c r="X53" s="86"/>
      <c r="Y53" s="86"/>
      <c r="Z53" s="220"/>
      <c r="AA53" s="4"/>
      <c r="AB53" s="4"/>
      <c r="AC53" s="46"/>
      <c r="AD53" s="46"/>
      <c r="AE53" s="46"/>
      <c r="AF53" s="46"/>
    </row>
    <row r="54" spans="2:32" ht="12.75">
      <c r="B54" s="3"/>
      <c r="C54" s="154" t="s">
        <v>279</v>
      </c>
      <c r="D54" s="155">
        <f>SUM(I50:J52)</f>
        <v>328</v>
      </c>
      <c r="E54" s="149"/>
      <c r="F54" s="5"/>
      <c r="G54" s="206"/>
      <c r="H54" s="33"/>
      <c r="I54" s="31"/>
      <c r="J54" s="31"/>
      <c r="K54" s="69"/>
      <c r="L54" s="33"/>
      <c r="M54" s="58"/>
      <c r="N54" s="59"/>
      <c r="O54" s="33"/>
      <c r="P54" s="31"/>
      <c r="Q54" s="153"/>
      <c r="R54" s="181"/>
      <c r="S54" s="271"/>
      <c r="T54" s="86"/>
      <c r="U54" s="86"/>
      <c r="V54" s="86"/>
      <c r="W54" s="86"/>
      <c r="X54" s="86"/>
      <c r="Y54" s="86"/>
      <c r="Z54" s="220"/>
      <c r="AA54" s="4"/>
      <c r="AB54" s="4"/>
      <c r="AC54" s="46"/>
      <c r="AD54" s="46"/>
      <c r="AE54" s="46"/>
      <c r="AF54" s="46"/>
    </row>
    <row r="55" spans="2:32" ht="12.75">
      <c r="B55" s="3"/>
      <c r="C55" s="3"/>
      <c r="D55" s="149"/>
      <c r="E55" s="149"/>
      <c r="F55" s="5"/>
      <c r="G55" s="206"/>
      <c r="H55" s="33"/>
      <c r="I55" s="31"/>
      <c r="J55" s="31"/>
      <c r="K55" s="69"/>
      <c r="L55" s="33"/>
      <c r="M55" s="58"/>
      <c r="N55" s="59"/>
      <c r="O55" s="33"/>
      <c r="P55" s="31"/>
      <c r="Q55" s="153"/>
      <c r="R55" s="181"/>
      <c r="S55" s="271"/>
      <c r="T55" s="86"/>
      <c r="U55" s="86"/>
      <c r="V55" s="86"/>
      <c r="W55" s="86"/>
      <c r="X55" s="86"/>
      <c r="Y55" s="86"/>
      <c r="Z55" s="220"/>
      <c r="AA55" s="4"/>
      <c r="AB55" s="4"/>
      <c r="AC55" s="46"/>
      <c r="AD55" s="46"/>
      <c r="AE55" s="46"/>
      <c r="AF55" s="46"/>
    </row>
    <row r="56" spans="2:32" ht="12.75">
      <c r="B56" s="3" t="s">
        <v>359</v>
      </c>
      <c r="C56" s="3" t="s">
        <v>521</v>
      </c>
      <c r="D56" s="149" t="s">
        <v>427</v>
      </c>
      <c r="E56" s="149" t="s">
        <v>378</v>
      </c>
      <c r="F56" s="5">
        <v>1</v>
      </c>
      <c r="G56" s="150" t="s">
        <v>458</v>
      </c>
      <c r="H56" s="33"/>
      <c r="I56" s="31"/>
      <c r="J56" s="31">
        <v>57</v>
      </c>
      <c r="K56" s="69">
        <f>SUM(H56:J56)</f>
        <v>57</v>
      </c>
      <c r="L56" s="33">
        <v>61</v>
      </c>
      <c r="M56" s="272">
        <v>3.48</v>
      </c>
      <c r="N56" s="273">
        <v>0.52</v>
      </c>
      <c r="O56" s="151">
        <v>370</v>
      </c>
      <c r="P56" s="31">
        <v>50</v>
      </c>
      <c r="Q56" s="153"/>
      <c r="R56" s="181"/>
      <c r="S56" s="271">
        <f>J56</f>
        <v>57</v>
      </c>
      <c r="T56" s="86">
        <f>K56</f>
        <v>57</v>
      </c>
      <c r="U56" s="86">
        <f>T56*L56</f>
        <v>3477</v>
      </c>
      <c r="V56" s="86">
        <f>T56*N56</f>
        <v>29.64</v>
      </c>
      <c r="W56" s="86">
        <f>T56*O56</f>
        <v>21090</v>
      </c>
      <c r="X56" s="86">
        <f>T56*P56</f>
        <v>2850</v>
      </c>
      <c r="Y56" s="86"/>
      <c r="Z56" s="220"/>
      <c r="AA56" s="4"/>
      <c r="AB56" s="4"/>
      <c r="AC56" s="46"/>
      <c r="AD56" s="46"/>
      <c r="AE56" s="46"/>
      <c r="AF56" s="46"/>
    </row>
    <row r="57" spans="2:32" ht="12.75">
      <c r="B57" s="3"/>
      <c r="C57" s="3"/>
      <c r="D57" s="149" t="s">
        <v>432</v>
      </c>
      <c r="E57" s="149"/>
      <c r="F57" s="5">
        <v>2</v>
      </c>
      <c r="G57" s="206" t="s">
        <v>328</v>
      </c>
      <c r="H57" s="33"/>
      <c r="I57" s="31">
        <v>81</v>
      </c>
      <c r="J57" s="31"/>
      <c r="K57" s="69">
        <f>SUM(H57:J57)</f>
        <v>81</v>
      </c>
      <c r="L57" s="33">
        <v>40</v>
      </c>
      <c r="M57" s="58">
        <v>6.62</v>
      </c>
      <c r="N57" s="59">
        <v>0.31</v>
      </c>
      <c r="O57" s="33">
        <v>150</v>
      </c>
      <c r="P57" s="31">
        <v>25</v>
      </c>
      <c r="Q57" s="153"/>
      <c r="R57" s="181"/>
      <c r="S57" s="271"/>
      <c r="T57" s="86"/>
      <c r="U57" s="86"/>
      <c r="V57" s="86"/>
      <c r="W57" s="86"/>
      <c r="X57" s="86"/>
      <c r="Y57" s="86"/>
      <c r="Z57" s="220">
        <f>I57</f>
        <v>81</v>
      </c>
      <c r="AA57" s="4"/>
      <c r="AB57" s="4">
        <f>K57</f>
        <v>81</v>
      </c>
      <c r="AC57" s="46">
        <f>AB57*L57</f>
        <v>3240</v>
      </c>
      <c r="AD57" s="46">
        <f>AB57*N57</f>
        <v>25.11</v>
      </c>
      <c r="AE57" s="46">
        <f>AB57*O57</f>
        <v>12150</v>
      </c>
      <c r="AF57" s="46">
        <f>AB57*P57</f>
        <v>2025</v>
      </c>
    </row>
    <row r="58" spans="2:32" ht="12.75">
      <c r="B58" s="3"/>
      <c r="C58" s="3"/>
      <c r="D58" s="149" t="s">
        <v>433</v>
      </c>
      <c r="E58" s="149"/>
      <c r="F58" s="5">
        <v>3</v>
      </c>
      <c r="G58" s="206" t="s">
        <v>418</v>
      </c>
      <c r="H58" s="33"/>
      <c r="I58" s="31"/>
      <c r="J58" s="31">
        <v>57</v>
      </c>
      <c r="K58" s="69">
        <f>SUM(H58:J58)</f>
        <v>57</v>
      </c>
      <c r="L58" s="33">
        <v>16</v>
      </c>
      <c r="M58" s="58">
        <v>7.1</v>
      </c>
      <c r="N58" s="59">
        <v>0.18</v>
      </c>
      <c r="O58" s="33">
        <v>80</v>
      </c>
      <c r="P58" s="31">
        <v>12</v>
      </c>
      <c r="Q58" s="153"/>
      <c r="R58" s="181"/>
      <c r="S58" s="271"/>
      <c r="T58" s="86"/>
      <c r="U58" s="86"/>
      <c r="V58" s="86"/>
      <c r="W58" s="86"/>
      <c r="X58" s="86"/>
      <c r="Y58" s="86"/>
      <c r="Z58" s="220"/>
      <c r="AA58" s="4">
        <f>J58</f>
        <v>57</v>
      </c>
      <c r="AB58" s="4">
        <f>K58</f>
        <v>57</v>
      </c>
      <c r="AC58" s="46">
        <f>AB58*L58</f>
        <v>912</v>
      </c>
      <c r="AD58" s="46">
        <f>AB58*N58</f>
        <v>10.26</v>
      </c>
      <c r="AE58" s="46">
        <f>AB58*O58</f>
        <v>4560</v>
      </c>
      <c r="AF58" s="46">
        <f>AB58*P58</f>
        <v>684</v>
      </c>
    </row>
    <row r="59" spans="2:32" ht="12.75">
      <c r="B59" s="3"/>
      <c r="C59" s="154" t="s">
        <v>279</v>
      </c>
      <c r="D59" s="155">
        <f>SUM(I55:J57)</f>
        <v>138</v>
      </c>
      <c r="E59" s="149"/>
      <c r="F59" s="5">
        <v>4</v>
      </c>
      <c r="G59" s="206" t="s">
        <v>324</v>
      </c>
      <c r="H59" s="33"/>
      <c r="I59" s="31"/>
      <c r="J59" s="31">
        <v>57</v>
      </c>
      <c r="K59" s="69">
        <f>SUM(H59:J59)</f>
        <v>57</v>
      </c>
      <c r="L59" s="33">
        <v>41</v>
      </c>
      <c r="M59" s="58">
        <v>7.3</v>
      </c>
      <c r="N59" s="59">
        <v>0.17</v>
      </c>
      <c r="O59" s="33">
        <v>50</v>
      </c>
      <c r="P59" s="31">
        <v>0</v>
      </c>
      <c r="Q59" s="153"/>
      <c r="R59" s="181"/>
      <c r="S59" s="271"/>
      <c r="T59" s="86"/>
      <c r="U59" s="86"/>
      <c r="V59" s="86"/>
      <c r="W59" s="86"/>
      <c r="X59" s="86"/>
      <c r="Y59" s="86"/>
      <c r="Z59" s="220"/>
      <c r="AA59" s="4">
        <f>J59</f>
        <v>57</v>
      </c>
      <c r="AB59" s="4">
        <f>K59</f>
        <v>57</v>
      </c>
      <c r="AC59" s="46">
        <f>AB59*L59</f>
        <v>2337</v>
      </c>
      <c r="AD59" s="46">
        <f>AB59*N59</f>
        <v>9.690000000000001</v>
      </c>
      <c r="AE59" s="46">
        <f>AB59*O59</f>
        <v>2850</v>
      </c>
      <c r="AF59" s="46">
        <f>AB59*P59</f>
        <v>0</v>
      </c>
    </row>
    <row r="60" spans="2:32" ht="12.75">
      <c r="B60" s="3"/>
      <c r="C60" s="3"/>
      <c r="D60" s="149"/>
      <c r="E60" s="149"/>
      <c r="F60" s="5"/>
      <c r="G60" s="206"/>
      <c r="H60" s="33"/>
      <c r="I60" s="31"/>
      <c r="J60" s="31"/>
      <c r="K60" s="69"/>
      <c r="L60" s="33"/>
      <c r="M60" s="58"/>
      <c r="N60" s="59"/>
      <c r="O60" s="33"/>
      <c r="P60" s="31"/>
      <c r="Q60" s="153"/>
      <c r="R60" s="181"/>
      <c r="S60" s="271"/>
      <c r="T60" s="86"/>
      <c r="U60" s="86"/>
      <c r="V60" s="86"/>
      <c r="W60" s="86"/>
      <c r="X60" s="86"/>
      <c r="Y60" s="86"/>
      <c r="Z60" s="220"/>
      <c r="AA60" s="4"/>
      <c r="AB60" s="4"/>
      <c r="AC60" s="46"/>
      <c r="AD60" s="46"/>
      <c r="AE60" s="46"/>
      <c r="AF60" s="46"/>
    </row>
    <row r="61" spans="2:32" ht="12.75">
      <c r="B61" s="3" t="s">
        <v>522</v>
      </c>
      <c r="C61" s="3" t="s">
        <v>521</v>
      </c>
      <c r="D61" s="149" t="s">
        <v>427</v>
      </c>
      <c r="E61" s="149" t="s">
        <v>386</v>
      </c>
      <c r="F61" s="5">
        <v>1</v>
      </c>
      <c r="G61" s="150" t="s">
        <v>141</v>
      </c>
      <c r="H61" s="33"/>
      <c r="I61" s="31"/>
      <c r="J61" s="31">
        <v>88</v>
      </c>
      <c r="K61" s="69">
        <f>SUM(H61:J61)</f>
        <v>88</v>
      </c>
      <c r="L61" s="33">
        <v>78</v>
      </c>
      <c r="M61" s="58">
        <v>8.2</v>
      </c>
      <c r="N61" s="273">
        <v>2.9</v>
      </c>
      <c r="O61" s="151">
        <v>370</v>
      </c>
      <c r="P61" s="31">
        <v>10</v>
      </c>
      <c r="Q61" s="153"/>
      <c r="R61" s="181"/>
      <c r="S61" s="271">
        <f>J61</f>
        <v>88</v>
      </c>
      <c r="T61" s="86">
        <f>K61</f>
        <v>88</v>
      </c>
      <c r="U61" s="86">
        <f>T61*L61</f>
        <v>6864</v>
      </c>
      <c r="V61" s="86">
        <f>T61*N61</f>
        <v>255.2</v>
      </c>
      <c r="W61" s="86">
        <f>T61*O61</f>
        <v>32560</v>
      </c>
      <c r="X61" s="86">
        <f>T61*P61</f>
        <v>880</v>
      </c>
      <c r="Y61" s="86"/>
      <c r="Z61" s="220"/>
      <c r="AA61" s="4"/>
      <c r="AB61" s="4"/>
      <c r="AC61" s="46"/>
      <c r="AD61" s="46"/>
      <c r="AE61" s="46"/>
      <c r="AF61" s="46"/>
    </row>
    <row r="62" spans="2:32" ht="12.75">
      <c r="B62" s="3"/>
      <c r="C62" s="3"/>
      <c r="D62" s="149" t="s">
        <v>432</v>
      </c>
      <c r="E62" s="149"/>
      <c r="F62" s="5">
        <v>2</v>
      </c>
      <c r="G62" s="206" t="s">
        <v>418</v>
      </c>
      <c r="H62" s="33"/>
      <c r="I62" s="31">
        <v>88</v>
      </c>
      <c r="J62" s="31"/>
      <c r="K62" s="69">
        <f>SUM(H62:J62)</f>
        <v>88</v>
      </c>
      <c r="L62" s="33">
        <v>61</v>
      </c>
      <c r="M62" s="58">
        <v>7.6</v>
      </c>
      <c r="N62" s="59">
        <v>1.8</v>
      </c>
      <c r="O62" s="33">
        <v>150</v>
      </c>
      <c r="P62" s="31">
        <v>0</v>
      </c>
      <c r="Q62" s="153"/>
      <c r="R62" s="181"/>
      <c r="S62" s="271"/>
      <c r="T62" s="86"/>
      <c r="U62" s="86"/>
      <c r="V62" s="86"/>
      <c r="W62" s="86"/>
      <c r="X62" s="86"/>
      <c r="Y62" s="86"/>
      <c r="Z62" s="220">
        <f aca="true" t="shared" si="0" ref="Z62:AB63">I62</f>
        <v>88</v>
      </c>
      <c r="AA62" s="4">
        <f t="shared" si="0"/>
        <v>0</v>
      </c>
      <c r="AB62" s="4">
        <f t="shared" si="0"/>
        <v>88</v>
      </c>
      <c r="AC62" s="46">
        <f>AB62*L62</f>
        <v>5368</v>
      </c>
      <c r="AD62" s="46">
        <f>AB62*N62</f>
        <v>158.4</v>
      </c>
      <c r="AE62" s="46">
        <f>AB62*O62</f>
        <v>13200</v>
      </c>
      <c r="AF62" s="46">
        <f>AB62*P62</f>
        <v>0</v>
      </c>
    </row>
    <row r="63" spans="2:32" ht="12.75">
      <c r="B63" s="3"/>
      <c r="C63" s="3"/>
      <c r="D63" s="149" t="s">
        <v>433</v>
      </c>
      <c r="E63" s="149"/>
      <c r="F63" s="5">
        <v>3</v>
      </c>
      <c r="G63" s="206" t="s">
        <v>324</v>
      </c>
      <c r="H63" s="33"/>
      <c r="I63" s="31">
        <v>44</v>
      </c>
      <c r="J63" s="31"/>
      <c r="K63" s="69">
        <f>SUM(H63:J63)</f>
        <v>44</v>
      </c>
      <c r="L63" s="33">
        <v>18</v>
      </c>
      <c r="M63" s="58">
        <v>7.3</v>
      </c>
      <c r="N63" s="59">
        <v>0.17</v>
      </c>
      <c r="O63" s="33">
        <v>80</v>
      </c>
      <c r="P63" s="31">
        <v>0</v>
      </c>
      <c r="Q63" s="153"/>
      <c r="R63" s="181"/>
      <c r="S63" s="271"/>
      <c r="T63" s="86"/>
      <c r="U63" s="86"/>
      <c r="V63" s="86"/>
      <c r="W63" s="86"/>
      <c r="X63" s="86"/>
      <c r="Y63" s="86"/>
      <c r="Z63" s="220">
        <f t="shared" si="0"/>
        <v>44</v>
      </c>
      <c r="AA63" s="4">
        <f t="shared" si="0"/>
        <v>0</v>
      </c>
      <c r="AB63" s="4">
        <f t="shared" si="0"/>
        <v>44</v>
      </c>
      <c r="AC63" s="46">
        <f>AB63*L63</f>
        <v>792</v>
      </c>
      <c r="AD63" s="46">
        <f>AB63*N63</f>
        <v>7.48</v>
      </c>
      <c r="AE63" s="46">
        <f>AB63*O63</f>
        <v>3520</v>
      </c>
      <c r="AF63" s="46">
        <f>AB63*P63</f>
        <v>0</v>
      </c>
    </row>
    <row r="64" spans="2:32" ht="12.75">
      <c r="B64" s="3"/>
      <c r="C64" s="3"/>
      <c r="D64" s="149" t="s">
        <v>441</v>
      </c>
      <c r="E64" s="149"/>
      <c r="F64" s="5"/>
      <c r="G64" s="206"/>
      <c r="H64" s="33"/>
      <c r="I64" s="31"/>
      <c r="J64" s="31"/>
      <c r="K64" s="69"/>
      <c r="L64" s="33"/>
      <c r="M64" s="58"/>
      <c r="N64" s="59"/>
      <c r="O64" s="33"/>
      <c r="P64" s="31"/>
      <c r="Q64" s="153"/>
      <c r="R64" s="153"/>
      <c r="S64" s="135"/>
      <c r="T64" s="86"/>
      <c r="U64" s="86"/>
      <c r="V64" s="86"/>
      <c r="W64" s="86"/>
      <c r="X64" s="86"/>
      <c r="Y64" s="86"/>
      <c r="Z64" s="220"/>
      <c r="AB64" s="4"/>
      <c r="AC64" s="46"/>
      <c r="AD64" s="46"/>
      <c r="AE64" s="46"/>
      <c r="AF64" s="46"/>
    </row>
    <row r="65" spans="2:32" ht="12.75">
      <c r="B65" s="3"/>
      <c r="C65" s="154" t="s">
        <v>279</v>
      </c>
      <c r="D65" s="155">
        <f>SUM(I61:J63)</f>
        <v>220</v>
      </c>
      <c r="E65" s="149"/>
      <c r="F65" s="5"/>
      <c r="G65" s="206"/>
      <c r="H65" s="33"/>
      <c r="I65" s="31"/>
      <c r="J65" s="31"/>
      <c r="K65" s="69"/>
      <c r="L65" s="33"/>
      <c r="M65" s="58"/>
      <c r="N65" s="59"/>
      <c r="O65" s="33"/>
      <c r="P65" s="31"/>
      <c r="Q65" s="153"/>
      <c r="R65" s="165">
        <f aca="true" t="shared" si="1" ref="R65:X65">SUM(R6:R63)</f>
        <v>357</v>
      </c>
      <c r="S65" s="166">
        <f t="shared" si="1"/>
        <v>2246</v>
      </c>
      <c r="T65" s="166">
        <f t="shared" si="1"/>
        <v>2603</v>
      </c>
      <c r="U65" s="221">
        <f t="shared" si="1"/>
        <v>173179</v>
      </c>
      <c r="V65" s="221">
        <f t="shared" si="1"/>
        <v>2744.58</v>
      </c>
      <c r="W65" s="221">
        <f t="shared" si="1"/>
        <v>4108450</v>
      </c>
      <c r="X65" s="221">
        <f t="shared" si="1"/>
        <v>126968</v>
      </c>
      <c r="Y65" s="221"/>
      <c r="Z65" s="165">
        <f aca="true" t="shared" si="2" ref="Z65:AF65">SUM(Z6:Z63)</f>
        <v>2469</v>
      </c>
      <c r="AA65" s="166">
        <f t="shared" si="2"/>
        <v>442</v>
      </c>
      <c r="AB65" s="166">
        <f t="shared" si="2"/>
        <v>2911</v>
      </c>
      <c r="AC65" s="221">
        <f t="shared" si="2"/>
        <v>81530</v>
      </c>
      <c r="AD65" s="221">
        <f t="shared" si="2"/>
        <v>1230.6000000000001</v>
      </c>
      <c r="AE65" s="221">
        <f t="shared" si="2"/>
        <v>1030270</v>
      </c>
      <c r="AF65" s="221">
        <f t="shared" si="2"/>
        <v>34809</v>
      </c>
    </row>
    <row r="66" spans="2:32" ht="12.75">
      <c r="B66" s="3"/>
      <c r="C66" s="3"/>
      <c r="D66" s="149"/>
      <c r="E66" s="149"/>
      <c r="F66" s="5"/>
      <c r="G66" s="206"/>
      <c r="H66" s="33"/>
      <c r="I66" s="31"/>
      <c r="J66" s="31"/>
      <c r="K66" s="69"/>
      <c r="L66" s="33"/>
      <c r="M66" s="58"/>
      <c r="N66" s="59"/>
      <c r="O66" s="33"/>
      <c r="P66" s="31"/>
      <c r="Q66" s="153"/>
      <c r="R66" s="153"/>
      <c r="S66" s="135"/>
      <c r="T66" s="86"/>
      <c r="U66" s="141">
        <f>U65/$T$65</f>
        <v>66.53054168267384</v>
      </c>
      <c r="V66" s="140">
        <f>V65/$T$65</f>
        <v>1.0543910872070688</v>
      </c>
      <c r="W66" s="141">
        <f>W65/$T$65</f>
        <v>1578.3519016519401</v>
      </c>
      <c r="X66" s="141">
        <f>X65/$T$65</f>
        <v>48.77756434882828</v>
      </c>
      <c r="Y66" s="141"/>
      <c r="Z66" s="265"/>
      <c r="AB66" s="4"/>
      <c r="AC66" s="133">
        <f>AC65/$AB$65</f>
        <v>28.007557540364136</v>
      </c>
      <c r="AD66" s="134">
        <f>AD65/$AB$65</f>
        <v>0.4227413260048094</v>
      </c>
      <c r="AE66" s="133">
        <f>AE65/$AB$65</f>
        <v>353.9230504981106</v>
      </c>
      <c r="AF66" s="133">
        <f>AF65/$AB$65</f>
        <v>11.95774647887324</v>
      </c>
    </row>
    <row r="67" spans="2:32" ht="12.75">
      <c r="B67" s="154"/>
      <c r="C67" s="155"/>
      <c r="D67" s="149"/>
      <c r="E67" s="149"/>
      <c r="F67" s="5"/>
      <c r="G67" s="206"/>
      <c r="H67" s="33"/>
      <c r="I67" s="31"/>
      <c r="J67" s="31"/>
      <c r="K67" s="69"/>
      <c r="L67" s="33"/>
      <c r="M67" s="58"/>
      <c r="N67" s="59"/>
      <c r="O67" s="33"/>
      <c r="P67" s="31"/>
      <c r="Q67" s="153"/>
      <c r="R67" s="153"/>
      <c r="S67" s="135"/>
      <c r="T67" s="86"/>
      <c r="U67" s="86"/>
      <c r="V67" s="86"/>
      <c r="W67" s="86"/>
      <c r="X67" s="86"/>
      <c r="Y67" s="86"/>
      <c r="Z67" s="220"/>
      <c r="AB67" s="4"/>
      <c r="AC67" s="46"/>
      <c r="AD67" s="46"/>
      <c r="AE67" s="46"/>
      <c r="AF67" s="46"/>
    </row>
    <row r="68" spans="2:32" ht="12.75">
      <c r="B68" s="154"/>
      <c r="C68" s="155"/>
      <c r="D68" s="149"/>
      <c r="E68" s="149"/>
      <c r="F68" s="5"/>
      <c r="G68" s="206"/>
      <c r="H68" s="33"/>
      <c r="I68" s="31"/>
      <c r="J68" s="31"/>
      <c r="K68" s="69"/>
      <c r="L68" s="33"/>
      <c r="M68" s="58"/>
      <c r="N68" s="59"/>
      <c r="O68" s="33"/>
      <c r="P68" s="31"/>
      <c r="Q68" s="153"/>
      <c r="R68" s="153"/>
      <c r="S68" s="135"/>
      <c r="T68" s="86"/>
      <c r="U68" s="86"/>
      <c r="V68" s="86"/>
      <c r="W68" s="86"/>
      <c r="X68" s="86"/>
      <c r="Y68" s="86"/>
      <c r="Z68" s="220"/>
      <c r="AB68" s="4"/>
      <c r="AC68" s="46"/>
      <c r="AD68" s="46"/>
      <c r="AE68" s="46"/>
      <c r="AF68" s="46"/>
    </row>
    <row r="69" spans="2:32" ht="13.5" thickBot="1">
      <c r="B69" s="3"/>
      <c r="C69" s="3"/>
      <c r="D69" s="149"/>
      <c r="E69" s="149"/>
      <c r="F69" s="5"/>
      <c r="G69" s="206"/>
      <c r="H69" s="33"/>
      <c r="I69" s="31"/>
      <c r="J69" s="31"/>
      <c r="K69" s="69"/>
      <c r="L69" s="33"/>
      <c r="M69" s="58"/>
      <c r="N69" s="59"/>
      <c r="O69" s="33"/>
      <c r="P69" s="31"/>
      <c r="Q69" s="153"/>
      <c r="R69" s="274" t="s">
        <v>264</v>
      </c>
      <c r="S69" s="24"/>
      <c r="T69" s="250" t="s">
        <v>414</v>
      </c>
      <c r="U69" s="251" t="s">
        <v>523</v>
      </c>
      <c r="V69" s="251"/>
      <c r="W69" s="251"/>
      <c r="X69" s="251"/>
      <c r="Y69" s="252"/>
      <c r="Z69" s="274" t="s">
        <v>264</v>
      </c>
      <c r="AA69" s="24"/>
      <c r="AB69" s="250" t="s">
        <v>414</v>
      </c>
      <c r="AC69" s="253" t="s">
        <v>524</v>
      </c>
      <c r="AD69" s="253"/>
      <c r="AE69" s="253"/>
      <c r="AF69" s="253"/>
    </row>
    <row r="70" spans="2:32" ht="12.75">
      <c r="B70" s="3"/>
      <c r="C70" s="3"/>
      <c r="D70" s="149"/>
      <c r="E70" s="149"/>
      <c r="F70" s="5"/>
      <c r="G70" s="206"/>
      <c r="H70" s="33"/>
      <c r="I70" s="31"/>
      <c r="J70" s="31"/>
      <c r="K70" s="69"/>
      <c r="L70" s="33"/>
      <c r="M70" s="58"/>
      <c r="N70" s="59"/>
      <c r="O70" s="33"/>
      <c r="P70" s="31"/>
      <c r="Q70" s="153"/>
      <c r="R70" s="153"/>
      <c r="S70" s="135"/>
      <c r="T70" s="86"/>
      <c r="U70" s="86"/>
      <c r="V70" s="86"/>
      <c r="W70" s="86"/>
      <c r="X70" s="86"/>
      <c r="Y70" s="86"/>
      <c r="Z70" s="220"/>
      <c r="AB70" s="4"/>
      <c r="AC70" s="46"/>
      <c r="AD70" s="46"/>
      <c r="AE70" s="46"/>
      <c r="AF70" s="46"/>
    </row>
    <row r="71" spans="2:32" ht="12.75">
      <c r="B71" s="230" t="s">
        <v>363</v>
      </c>
      <c r="C71" s="230" t="s">
        <v>525</v>
      </c>
      <c r="D71" s="149" t="s">
        <v>427</v>
      </c>
      <c r="E71" s="149" t="s">
        <v>378</v>
      </c>
      <c r="F71" s="5">
        <v>1</v>
      </c>
      <c r="G71" s="150" t="s">
        <v>458</v>
      </c>
      <c r="H71" s="33"/>
      <c r="I71" s="31"/>
      <c r="J71" s="31">
        <v>43</v>
      </c>
      <c r="K71" s="69">
        <f aca="true" t="shared" si="3" ref="K71:K78">SUM(H71:J71)</f>
        <v>43</v>
      </c>
      <c r="L71" s="33">
        <v>54</v>
      </c>
      <c r="M71" s="58">
        <v>9</v>
      </c>
      <c r="N71" s="59">
        <v>3.5</v>
      </c>
      <c r="O71" s="43">
        <v>930</v>
      </c>
      <c r="P71" s="31">
        <v>25</v>
      </c>
      <c r="Q71" s="153"/>
      <c r="R71" s="231"/>
      <c r="S71" s="64">
        <f>J71</f>
        <v>43</v>
      </c>
      <c r="T71" s="86">
        <f>K71</f>
        <v>43</v>
      </c>
      <c r="U71" s="86">
        <f>T71*L71</f>
        <v>2322</v>
      </c>
      <c r="V71" s="86">
        <f>T71*N71</f>
        <v>150.5</v>
      </c>
      <c r="W71" s="86">
        <f>T71*O71</f>
        <v>39990</v>
      </c>
      <c r="X71" s="86">
        <f>T71*P71</f>
        <v>1075</v>
      </c>
      <c r="Y71" s="86"/>
      <c r="Z71" s="220"/>
      <c r="AA71" s="4"/>
      <c r="AB71" s="4"/>
      <c r="AC71" s="46"/>
      <c r="AD71" s="46"/>
      <c r="AE71" s="46"/>
      <c r="AF71" s="46"/>
    </row>
    <row r="72" spans="2:32" ht="12.75">
      <c r="B72" s="3"/>
      <c r="C72" s="3"/>
      <c r="D72" s="149" t="s">
        <v>432</v>
      </c>
      <c r="E72" s="149"/>
      <c r="F72" s="5">
        <v>2</v>
      </c>
      <c r="G72" s="150" t="s">
        <v>469</v>
      </c>
      <c r="H72" s="33"/>
      <c r="I72" s="31">
        <v>75</v>
      </c>
      <c r="J72" s="31"/>
      <c r="K72" s="69">
        <f t="shared" si="3"/>
        <v>75</v>
      </c>
      <c r="L72" s="33">
        <v>41</v>
      </c>
      <c r="M72" s="58">
        <v>7.8</v>
      </c>
      <c r="N72" s="59">
        <v>1.7</v>
      </c>
      <c r="O72" s="43">
        <v>170</v>
      </c>
      <c r="P72" s="31">
        <v>12</v>
      </c>
      <c r="Q72" s="153"/>
      <c r="R72" s="231">
        <f>I72</f>
        <v>75</v>
      </c>
      <c r="S72" s="64"/>
      <c r="T72" s="86">
        <f>K72</f>
        <v>75</v>
      </c>
      <c r="U72" s="86">
        <f>T72*L72</f>
        <v>3075</v>
      </c>
      <c r="V72" s="86">
        <f>T72*N72</f>
        <v>127.5</v>
      </c>
      <c r="W72" s="86">
        <f>T72*O72</f>
        <v>12750</v>
      </c>
      <c r="X72" s="86">
        <f>T72*P72</f>
        <v>900</v>
      </c>
      <c r="Y72" s="86"/>
      <c r="Z72" s="220"/>
      <c r="AA72" s="4"/>
      <c r="AB72" s="4"/>
      <c r="AC72" s="46"/>
      <c r="AD72" s="46"/>
      <c r="AE72" s="46"/>
      <c r="AF72" s="46"/>
    </row>
    <row r="73" spans="2:32" ht="12.75">
      <c r="B73" s="3"/>
      <c r="C73" s="3"/>
      <c r="D73" s="149" t="s">
        <v>433</v>
      </c>
      <c r="E73" s="149"/>
      <c r="F73" s="5">
        <v>3</v>
      </c>
      <c r="G73" s="206" t="s">
        <v>459</v>
      </c>
      <c r="H73" s="33"/>
      <c r="I73" s="31"/>
      <c r="J73" s="31">
        <v>43</v>
      </c>
      <c r="K73" s="69">
        <f t="shared" si="3"/>
        <v>43</v>
      </c>
      <c r="L73" s="33">
        <v>40</v>
      </c>
      <c r="M73" s="58">
        <v>7.6</v>
      </c>
      <c r="N73" s="59">
        <v>0.34</v>
      </c>
      <c r="O73" s="43">
        <v>130</v>
      </c>
      <c r="P73" s="31">
        <v>10</v>
      </c>
      <c r="Q73" s="153"/>
      <c r="R73" s="231"/>
      <c r="S73" s="64"/>
      <c r="T73" s="86"/>
      <c r="U73" s="86"/>
      <c r="V73" s="86"/>
      <c r="W73" s="86"/>
      <c r="X73" s="86"/>
      <c r="Y73" s="86"/>
      <c r="Z73" s="220"/>
      <c r="AA73" s="4">
        <f>J73</f>
        <v>43</v>
      </c>
      <c r="AB73" s="4">
        <f>K73</f>
        <v>43</v>
      </c>
      <c r="AC73" s="46">
        <f>AB73*L73</f>
        <v>1720</v>
      </c>
      <c r="AD73" s="46">
        <f>AB73*N73</f>
        <v>14.620000000000001</v>
      </c>
      <c r="AE73" s="46">
        <f>AB73*O73</f>
        <v>5590</v>
      </c>
      <c r="AF73" s="46">
        <f>AB73*P73</f>
        <v>430</v>
      </c>
    </row>
    <row r="74" spans="2:32" ht="12.75">
      <c r="B74" s="3"/>
      <c r="C74" s="3"/>
      <c r="D74" s="149"/>
      <c r="E74" s="149"/>
      <c r="F74" s="5">
        <v>4</v>
      </c>
      <c r="G74" s="150" t="s">
        <v>460</v>
      </c>
      <c r="H74" s="33"/>
      <c r="I74" s="31"/>
      <c r="J74" s="31">
        <v>43</v>
      </c>
      <c r="K74" s="69">
        <f t="shared" si="3"/>
        <v>43</v>
      </c>
      <c r="L74" s="33">
        <v>38</v>
      </c>
      <c r="M74" s="58">
        <v>3.86</v>
      </c>
      <c r="N74" s="59">
        <v>0.21</v>
      </c>
      <c r="O74" s="43">
        <v>1050</v>
      </c>
      <c r="P74" s="31">
        <v>21</v>
      </c>
      <c r="Q74" s="153"/>
      <c r="R74" s="231"/>
      <c r="S74" s="64">
        <f>J74</f>
        <v>43</v>
      </c>
      <c r="T74" s="86">
        <f>K74</f>
        <v>43</v>
      </c>
      <c r="U74" s="86">
        <f>T74*L74</f>
        <v>1634</v>
      </c>
      <c r="V74" s="86">
        <f>T74*N74</f>
        <v>9.03</v>
      </c>
      <c r="W74" s="86">
        <f>T74*O74</f>
        <v>45150</v>
      </c>
      <c r="X74" s="86">
        <f>T74*P74</f>
        <v>903</v>
      </c>
      <c r="Y74" s="86"/>
      <c r="Z74" s="220"/>
      <c r="AA74" s="4"/>
      <c r="AB74" s="4"/>
      <c r="AC74" s="46"/>
      <c r="AD74" s="46"/>
      <c r="AE74" s="46"/>
      <c r="AF74" s="46"/>
    </row>
    <row r="75" spans="2:32" ht="12.75">
      <c r="B75" s="3"/>
      <c r="C75" s="3"/>
      <c r="D75" s="149"/>
      <c r="E75" s="149"/>
      <c r="F75" s="5">
        <v>5</v>
      </c>
      <c r="G75" s="150" t="s">
        <v>465</v>
      </c>
      <c r="H75" s="33"/>
      <c r="I75" s="31"/>
      <c r="J75" s="31">
        <v>43</v>
      </c>
      <c r="K75" s="69">
        <f t="shared" si="3"/>
        <v>43</v>
      </c>
      <c r="L75" s="33">
        <v>50</v>
      </c>
      <c r="M75" s="58">
        <v>8.1</v>
      </c>
      <c r="N75" s="59">
        <v>0.19</v>
      </c>
      <c r="O75" s="43">
        <v>1850</v>
      </c>
      <c r="P75" s="31">
        <v>50</v>
      </c>
      <c r="Q75" s="153"/>
      <c r="R75" s="231"/>
      <c r="S75" s="64">
        <f>J75</f>
        <v>43</v>
      </c>
      <c r="T75" s="86">
        <f>K75</f>
        <v>43</v>
      </c>
      <c r="U75" s="86">
        <f>T75*L75</f>
        <v>2150</v>
      </c>
      <c r="V75" s="86">
        <f>T75*N75</f>
        <v>8.17</v>
      </c>
      <c r="W75" s="86">
        <f>T75*O75</f>
        <v>79550</v>
      </c>
      <c r="X75" s="86">
        <f>T75*P75</f>
        <v>2150</v>
      </c>
      <c r="Y75" s="86"/>
      <c r="Z75" s="220"/>
      <c r="AA75" s="4"/>
      <c r="AB75" s="4"/>
      <c r="AC75" s="46"/>
      <c r="AD75" s="46"/>
      <c r="AE75" s="46"/>
      <c r="AF75" s="46"/>
    </row>
    <row r="76" spans="2:32" ht="12.75">
      <c r="B76" s="3"/>
      <c r="C76" s="154" t="s">
        <v>279</v>
      </c>
      <c r="D76" s="155">
        <f>SUM(I71:J78)</f>
        <v>388</v>
      </c>
      <c r="E76" s="149"/>
      <c r="F76" s="5">
        <v>6</v>
      </c>
      <c r="G76" s="206" t="s">
        <v>470</v>
      </c>
      <c r="H76" s="33"/>
      <c r="I76" s="31">
        <v>75</v>
      </c>
      <c r="J76" s="31"/>
      <c r="K76" s="69">
        <f t="shared" si="3"/>
        <v>75</v>
      </c>
      <c r="L76" s="33">
        <v>38</v>
      </c>
      <c r="M76" s="58">
        <v>7.6</v>
      </c>
      <c r="N76" s="59">
        <v>0.2</v>
      </c>
      <c r="O76" s="33">
        <v>500</v>
      </c>
      <c r="P76" s="31">
        <v>21</v>
      </c>
      <c r="Q76" s="153"/>
      <c r="R76" s="231"/>
      <c r="S76" s="64"/>
      <c r="T76" s="86"/>
      <c r="U76" s="86"/>
      <c r="V76" s="86"/>
      <c r="W76" s="86"/>
      <c r="X76" s="86"/>
      <c r="Y76" s="86"/>
      <c r="Z76" s="220">
        <f>I76</f>
        <v>75</v>
      </c>
      <c r="AA76" s="4"/>
      <c r="AB76" s="4">
        <f>K76</f>
        <v>75</v>
      </c>
      <c r="AC76" s="46">
        <f>AB76*L76</f>
        <v>2850</v>
      </c>
      <c r="AD76" s="46">
        <f>AB76*N76</f>
        <v>15</v>
      </c>
      <c r="AE76" s="46">
        <f>AB76*O76</f>
        <v>37500</v>
      </c>
      <c r="AF76" s="46">
        <f>AB76*P76</f>
        <v>1575</v>
      </c>
    </row>
    <row r="77" spans="2:32" ht="12.75">
      <c r="B77" s="3"/>
      <c r="C77" s="3"/>
      <c r="D77" s="149"/>
      <c r="E77" s="149"/>
      <c r="F77" s="5">
        <v>7</v>
      </c>
      <c r="G77" s="206" t="s">
        <v>461</v>
      </c>
      <c r="H77" s="33"/>
      <c r="I77" s="31"/>
      <c r="J77" s="31">
        <v>43</v>
      </c>
      <c r="K77" s="69">
        <f t="shared" si="3"/>
        <v>43</v>
      </c>
      <c r="L77" s="33">
        <v>40</v>
      </c>
      <c r="M77" s="58">
        <v>7.6</v>
      </c>
      <c r="N77" s="59">
        <v>0.21</v>
      </c>
      <c r="O77" s="33">
        <v>220</v>
      </c>
      <c r="P77" s="31">
        <v>10</v>
      </c>
      <c r="Q77" s="153"/>
      <c r="R77" s="231"/>
      <c r="S77" s="64"/>
      <c r="T77" s="86" t="s">
        <v>129</v>
      </c>
      <c r="U77" s="86"/>
      <c r="V77" s="86"/>
      <c r="W77" s="86"/>
      <c r="X77" s="86"/>
      <c r="Y77" s="86"/>
      <c r="Z77" s="220"/>
      <c r="AA77" s="4">
        <f>J77</f>
        <v>43</v>
      </c>
      <c r="AB77" s="4">
        <f>K77</f>
        <v>43</v>
      </c>
      <c r="AC77" s="46">
        <f>AB77*L77</f>
        <v>1720</v>
      </c>
      <c r="AD77" s="46">
        <f>AB77*N77</f>
        <v>9.03</v>
      </c>
      <c r="AE77" s="46">
        <f>AB77*O77</f>
        <v>9460</v>
      </c>
      <c r="AF77" s="46">
        <f>AB77*P77</f>
        <v>430</v>
      </c>
    </row>
    <row r="78" spans="2:32" ht="12.75">
      <c r="B78" s="3"/>
      <c r="C78" s="3"/>
      <c r="D78" s="149"/>
      <c r="E78" s="149"/>
      <c r="F78" s="5">
        <v>8</v>
      </c>
      <c r="G78" s="206" t="s">
        <v>324</v>
      </c>
      <c r="H78" s="33"/>
      <c r="I78" s="31">
        <v>23</v>
      </c>
      <c r="J78" s="31"/>
      <c r="K78" s="69">
        <f t="shared" si="3"/>
        <v>23</v>
      </c>
      <c r="L78" s="33">
        <v>18</v>
      </c>
      <c r="M78" s="58">
        <v>7.3</v>
      </c>
      <c r="N78" s="59">
        <v>0.17</v>
      </c>
      <c r="O78" s="33">
        <v>80</v>
      </c>
      <c r="P78" s="31">
        <v>0</v>
      </c>
      <c r="Q78" s="153"/>
      <c r="R78" s="231"/>
      <c r="S78" s="64"/>
      <c r="T78" s="86"/>
      <c r="U78" s="86"/>
      <c r="V78" s="86"/>
      <c r="W78" s="86"/>
      <c r="X78" s="86"/>
      <c r="Y78" s="86"/>
      <c r="Z78" s="220">
        <f>I78</f>
        <v>23</v>
      </c>
      <c r="AA78" s="4"/>
      <c r="AB78" s="4">
        <f>K78</f>
        <v>23</v>
      </c>
      <c r="AC78" s="46">
        <f>AB78*L78</f>
        <v>414</v>
      </c>
      <c r="AD78" s="46">
        <f>AB78*N78</f>
        <v>3.91</v>
      </c>
      <c r="AE78" s="46">
        <f>AB78*O78</f>
        <v>1840</v>
      </c>
      <c r="AF78" s="46">
        <f>AB78*P78</f>
        <v>0</v>
      </c>
    </row>
    <row r="79" spans="2:32" ht="12.75">
      <c r="B79" s="3"/>
      <c r="C79" s="3"/>
      <c r="D79" s="149"/>
      <c r="E79" s="149"/>
      <c r="F79" s="5"/>
      <c r="G79" s="206"/>
      <c r="H79" s="33"/>
      <c r="I79" s="31"/>
      <c r="J79" s="31"/>
      <c r="K79" s="69"/>
      <c r="L79" s="33"/>
      <c r="M79" s="58"/>
      <c r="N79" s="59"/>
      <c r="O79" s="33"/>
      <c r="P79" s="31"/>
      <c r="Q79" s="153"/>
      <c r="R79" s="231"/>
      <c r="S79" s="64"/>
      <c r="T79" s="86"/>
      <c r="U79" s="86"/>
      <c r="V79" s="86"/>
      <c r="W79" s="86"/>
      <c r="X79" s="86"/>
      <c r="Y79" s="86"/>
      <c r="Z79" s="220"/>
      <c r="AA79" s="4"/>
      <c r="AB79" s="4"/>
      <c r="AC79" s="46"/>
      <c r="AD79" s="46"/>
      <c r="AE79" s="46"/>
      <c r="AF79" s="46"/>
    </row>
    <row r="80" spans="2:32" ht="12.75">
      <c r="B80" s="3" t="s">
        <v>526</v>
      </c>
      <c r="C80" s="3" t="s">
        <v>525</v>
      </c>
      <c r="D80" s="149" t="s">
        <v>427</v>
      </c>
      <c r="E80" s="149" t="s">
        <v>386</v>
      </c>
      <c r="F80" s="5">
        <v>1</v>
      </c>
      <c r="G80" s="150" t="s">
        <v>458</v>
      </c>
      <c r="H80" s="33"/>
      <c r="I80" s="31"/>
      <c r="J80" s="31">
        <v>449</v>
      </c>
      <c r="K80" s="69">
        <f aca="true" t="shared" si="4" ref="K80:K85">SUM(H80:J80)</f>
        <v>449</v>
      </c>
      <c r="L80" s="33">
        <v>51</v>
      </c>
      <c r="M80" s="58">
        <v>7.4</v>
      </c>
      <c r="N80" s="59">
        <v>1.8</v>
      </c>
      <c r="O80" s="33">
        <v>750</v>
      </c>
      <c r="P80" s="31">
        <v>21</v>
      </c>
      <c r="Q80" s="153"/>
      <c r="R80" s="231"/>
      <c r="S80" s="64">
        <f aca="true" t="shared" si="5" ref="S80:T82">J80</f>
        <v>449</v>
      </c>
      <c r="T80" s="86">
        <f t="shared" si="5"/>
        <v>449</v>
      </c>
      <c r="U80" s="86">
        <f>T80*L80</f>
        <v>22899</v>
      </c>
      <c r="V80" s="86">
        <f>T80*N80</f>
        <v>808.2</v>
      </c>
      <c r="W80" s="86">
        <f>T80*O80</f>
        <v>336750</v>
      </c>
      <c r="X80" s="86">
        <f>T80*P80</f>
        <v>9429</v>
      </c>
      <c r="Y80" s="86"/>
      <c r="Z80" s="220"/>
      <c r="AA80" s="4"/>
      <c r="AB80" s="4"/>
      <c r="AC80" s="46"/>
      <c r="AD80" s="46"/>
      <c r="AE80" s="46"/>
      <c r="AF80" s="46"/>
    </row>
    <row r="81" spans="2:32" ht="12.75">
      <c r="B81" s="3"/>
      <c r="C81" s="3"/>
      <c r="D81" s="149" t="s">
        <v>527</v>
      </c>
      <c r="E81" s="149"/>
      <c r="F81" s="5">
        <v>2</v>
      </c>
      <c r="G81" s="150" t="s">
        <v>460</v>
      </c>
      <c r="H81" s="33"/>
      <c r="I81" s="31"/>
      <c r="J81" s="31">
        <v>449</v>
      </c>
      <c r="K81" s="69">
        <f t="shared" si="4"/>
        <v>449</v>
      </c>
      <c r="L81" s="33">
        <v>43</v>
      </c>
      <c r="M81" s="58">
        <v>3.6</v>
      </c>
      <c r="N81" s="59">
        <v>0.18</v>
      </c>
      <c r="O81" s="33">
        <v>1050</v>
      </c>
      <c r="P81" s="31">
        <v>12</v>
      </c>
      <c r="Q81" s="153"/>
      <c r="R81" s="231"/>
      <c r="S81" s="64">
        <f t="shared" si="5"/>
        <v>449</v>
      </c>
      <c r="T81" s="86">
        <f t="shared" si="5"/>
        <v>449</v>
      </c>
      <c r="U81" s="86">
        <f>T81*L81</f>
        <v>19307</v>
      </c>
      <c r="V81" s="86">
        <f>T81*N81</f>
        <v>80.82</v>
      </c>
      <c r="W81" s="86">
        <f>T81*O81</f>
        <v>471450</v>
      </c>
      <c r="X81" s="86">
        <f>T81*P81</f>
        <v>5388</v>
      </c>
      <c r="Y81" s="86"/>
      <c r="Z81" s="220"/>
      <c r="AA81" s="4"/>
      <c r="AB81" s="4"/>
      <c r="AC81" s="46"/>
      <c r="AD81" s="46"/>
      <c r="AE81" s="46"/>
      <c r="AF81" s="46"/>
    </row>
    <row r="82" spans="2:32" ht="12.75">
      <c r="B82" s="3"/>
      <c r="C82" s="3"/>
      <c r="D82" s="149" t="s">
        <v>433</v>
      </c>
      <c r="E82" s="149"/>
      <c r="F82" s="5">
        <v>3</v>
      </c>
      <c r="G82" s="150" t="s">
        <v>465</v>
      </c>
      <c r="H82" s="33"/>
      <c r="I82" s="31"/>
      <c r="J82" s="31">
        <v>449</v>
      </c>
      <c r="K82" s="69">
        <f t="shared" si="4"/>
        <v>449</v>
      </c>
      <c r="L82" s="33">
        <v>6.8</v>
      </c>
      <c r="M82" s="58">
        <v>7.2</v>
      </c>
      <c r="N82" s="59">
        <v>0.96</v>
      </c>
      <c r="O82" s="33">
        <v>1950</v>
      </c>
      <c r="P82" s="31">
        <v>15</v>
      </c>
      <c r="Q82" s="236" t="s">
        <v>444</v>
      </c>
      <c r="R82" s="231"/>
      <c r="S82" s="64">
        <f t="shared" si="5"/>
        <v>449</v>
      </c>
      <c r="T82" s="86">
        <f t="shared" si="5"/>
        <v>449</v>
      </c>
      <c r="U82" s="86">
        <f>T82*L82</f>
        <v>3053.2</v>
      </c>
      <c r="V82" s="86">
        <f>T82*N82</f>
        <v>431.03999999999996</v>
      </c>
      <c r="W82" s="86">
        <f>T82*O82</f>
        <v>875550</v>
      </c>
      <c r="X82" s="86">
        <f>T82*P82</f>
        <v>6735</v>
      </c>
      <c r="Y82" s="86"/>
      <c r="Z82" s="220"/>
      <c r="AA82" s="4"/>
      <c r="AB82" s="4"/>
      <c r="AC82" s="46"/>
      <c r="AD82" s="46"/>
      <c r="AE82" s="46"/>
      <c r="AF82" s="46"/>
    </row>
    <row r="83" spans="2:32" ht="12.75">
      <c r="B83" s="3"/>
      <c r="C83" s="3"/>
      <c r="D83" s="149" t="s">
        <v>441</v>
      </c>
      <c r="E83" s="149"/>
      <c r="F83" s="5">
        <v>4</v>
      </c>
      <c r="G83" s="150" t="s">
        <v>447</v>
      </c>
      <c r="H83" s="33"/>
      <c r="I83" s="31">
        <v>153</v>
      </c>
      <c r="J83" s="31"/>
      <c r="K83" s="69">
        <f t="shared" si="4"/>
        <v>153</v>
      </c>
      <c r="L83" s="33">
        <v>72</v>
      </c>
      <c r="M83" s="58">
        <v>7.8</v>
      </c>
      <c r="N83" s="59">
        <v>1.5</v>
      </c>
      <c r="O83" s="33">
        <v>2650</v>
      </c>
      <c r="P83" s="31">
        <v>25</v>
      </c>
      <c r="Q83" s="153"/>
      <c r="R83" s="231">
        <f>I83</f>
        <v>153</v>
      </c>
      <c r="S83" s="64"/>
      <c r="T83" s="86">
        <f>K83</f>
        <v>153</v>
      </c>
      <c r="U83" s="86">
        <f>T83*L83</f>
        <v>11016</v>
      </c>
      <c r="V83" s="86">
        <f>T83*N83</f>
        <v>229.5</v>
      </c>
      <c r="W83" s="86">
        <f>T83*O83</f>
        <v>405450</v>
      </c>
      <c r="X83" s="86">
        <f>T83*P83</f>
        <v>3825</v>
      </c>
      <c r="Y83" s="86"/>
      <c r="Z83" s="220"/>
      <c r="AA83" s="4"/>
      <c r="AB83" s="4"/>
      <c r="AC83" s="46"/>
      <c r="AD83" s="46"/>
      <c r="AE83" s="46"/>
      <c r="AF83" s="46"/>
    </row>
    <row r="84" spans="2:32" ht="12.75">
      <c r="B84" s="3"/>
      <c r="C84" s="154" t="s">
        <v>279</v>
      </c>
      <c r="D84" s="155">
        <f>SUM(I80:J85)</f>
        <v>2172</v>
      </c>
      <c r="E84" s="149"/>
      <c r="F84" s="5">
        <v>5</v>
      </c>
      <c r="G84" s="206" t="s">
        <v>418</v>
      </c>
      <c r="H84" s="33"/>
      <c r="I84" s="31">
        <v>449</v>
      </c>
      <c r="J84" s="31"/>
      <c r="K84" s="69">
        <f t="shared" si="4"/>
        <v>449</v>
      </c>
      <c r="L84" s="33">
        <v>43</v>
      </c>
      <c r="M84" s="58">
        <v>7.6</v>
      </c>
      <c r="N84" s="59">
        <v>0.25</v>
      </c>
      <c r="O84" s="33">
        <v>300</v>
      </c>
      <c r="P84" s="31">
        <v>10</v>
      </c>
      <c r="Q84" s="153"/>
      <c r="R84" s="231"/>
      <c r="S84" s="64"/>
      <c r="T84" s="86"/>
      <c r="U84" s="86"/>
      <c r="V84" s="86"/>
      <c r="W84" s="86"/>
      <c r="X84" s="86"/>
      <c r="Y84" s="86"/>
      <c r="Z84" s="220">
        <f>I84</f>
        <v>449</v>
      </c>
      <c r="AA84" s="4"/>
      <c r="AB84" s="4">
        <f>K84</f>
        <v>449</v>
      </c>
      <c r="AC84" s="46">
        <f>AB84*L84</f>
        <v>19307</v>
      </c>
      <c r="AD84" s="46">
        <f>AB84*N84</f>
        <v>112.25</v>
      </c>
      <c r="AE84" s="46">
        <f>AB84*O84</f>
        <v>134700</v>
      </c>
      <c r="AF84" s="46">
        <f>AB84*P84</f>
        <v>4490</v>
      </c>
    </row>
    <row r="85" spans="2:32" ht="12.75">
      <c r="B85" s="3"/>
      <c r="C85" s="3"/>
      <c r="D85" s="149"/>
      <c r="E85" s="149"/>
      <c r="F85" s="5">
        <v>6</v>
      </c>
      <c r="G85" s="206" t="s">
        <v>324</v>
      </c>
      <c r="H85" s="33"/>
      <c r="I85" s="31">
        <v>223</v>
      </c>
      <c r="J85" s="31"/>
      <c r="K85" s="69">
        <f t="shared" si="4"/>
        <v>223</v>
      </c>
      <c r="L85" s="33">
        <v>18</v>
      </c>
      <c r="M85" s="58">
        <v>7.3</v>
      </c>
      <c r="N85" s="59">
        <v>0.17</v>
      </c>
      <c r="O85" s="33">
        <v>100</v>
      </c>
      <c r="P85" s="31">
        <v>0</v>
      </c>
      <c r="Q85" s="153"/>
      <c r="R85" s="231"/>
      <c r="S85" s="64"/>
      <c r="T85" s="86"/>
      <c r="U85" s="86"/>
      <c r="V85" s="86"/>
      <c r="W85" s="86"/>
      <c r="X85" s="86"/>
      <c r="Y85" s="86"/>
      <c r="Z85" s="220">
        <f>I85</f>
        <v>223</v>
      </c>
      <c r="AA85" s="4"/>
      <c r="AB85" s="4">
        <f>K85</f>
        <v>223</v>
      </c>
      <c r="AC85" s="46">
        <f>AB85*L85</f>
        <v>4014</v>
      </c>
      <c r="AD85" s="46">
        <f>AB85*N85</f>
        <v>37.910000000000004</v>
      </c>
      <c r="AE85" s="46">
        <f>AB85*O85</f>
        <v>22300</v>
      </c>
      <c r="AF85" s="46">
        <f>AB85*P85</f>
        <v>0</v>
      </c>
    </row>
    <row r="86" spans="2:32" ht="12.75">
      <c r="B86" s="3"/>
      <c r="C86" s="3"/>
      <c r="D86" s="149"/>
      <c r="E86" s="149"/>
      <c r="F86" s="5"/>
      <c r="G86" s="206"/>
      <c r="H86" s="33"/>
      <c r="I86" s="31"/>
      <c r="J86" s="31"/>
      <c r="K86" s="69"/>
      <c r="L86" s="33"/>
      <c r="M86" s="58"/>
      <c r="N86" s="59"/>
      <c r="O86" s="33"/>
      <c r="P86" s="31"/>
      <c r="Q86" s="153"/>
      <c r="R86" s="231"/>
      <c r="S86" s="64"/>
      <c r="T86" s="86"/>
      <c r="U86" s="86"/>
      <c r="V86" s="86"/>
      <c r="W86" s="86"/>
      <c r="X86" s="86"/>
      <c r="Y86" s="86"/>
      <c r="Z86" s="220"/>
      <c r="AA86" s="4"/>
      <c r="AB86" s="4"/>
      <c r="AC86" s="46"/>
      <c r="AD86" s="46"/>
      <c r="AE86" s="46"/>
      <c r="AF86" s="46"/>
    </row>
    <row r="87" spans="2:32" ht="12.75">
      <c r="B87" s="3" t="s">
        <v>365</v>
      </c>
      <c r="C87" s="3" t="s">
        <v>528</v>
      </c>
      <c r="D87" s="149" t="s">
        <v>427</v>
      </c>
      <c r="E87" s="149" t="s">
        <v>378</v>
      </c>
      <c r="F87" s="5">
        <v>1</v>
      </c>
      <c r="G87" s="150" t="s">
        <v>458</v>
      </c>
      <c r="H87" s="33"/>
      <c r="I87" s="31"/>
      <c r="J87" s="31">
        <v>43</v>
      </c>
      <c r="K87" s="69">
        <f aca="true" t="shared" si="6" ref="K87:K94">SUM(H87:J87)</f>
        <v>43</v>
      </c>
      <c r="L87" s="33">
        <v>54</v>
      </c>
      <c r="M87" s="58">
        <v>9</v>
      </c>
      <c r="N87" s="59">
        <v>3.5</v>
      </c>
      <c r="O87" s="33">
        <v>1100</v>
      </c>
      <c r="P87" s="31">
        <v>51</v>
      </c>
      <c r="Q87" s="153"/>
      <c r="R87" s="231"/>
      <c r="S87" s="64">
        <f>J87</f>
        <v>43</v>
      </c>
      <c r="T87" s="86">
        <f>K87</f>
        <v>43</v>
      </c>
      <c r="U87" s="86">
        <f>T87*L87</f>
        <v>2322</v>
      </c>
      <c r="V87" s="86">
        <f>T87*N87</f>
        <v>150.5</v>
      </c>
      <c r="W87" s="86">
        <f>T87*O87</f>
        <v>47300</v>
      </c>
      <c r="X87" s="86">
        <f>T87*P87</f>
        <v>2193</v>
      </c>
      <c r="Y87" s="86"/>
      <c r="Z87" s="220"/>
      <c r="AA87" s="4"/>
      <c r="AB87" s="4"/>
      <c r="AC87" s="46"/>
      <c r="AD87" s="46"/>
      <c r="AE87" s="46"/>
      <c r="AF87" s="46"/>
    </row>
    <row r="88" spans="2:32" ht="12.75">
      <c r="B88" s="3"/>
      <c r="C88" s="3"/>
      <c r="D88" s="149" t="s">
        <v>432</v>
      </c>
      <c r="E88" s="149"/>
      <c r="F88" s="5">
        <v>2</v>
      </c>
      <c r="G88" s="150" t="s">
        <v>479</v>
      </c>
      <c r="H88" s="33"/>
      <c r="I88" s="31">
        <v>75</v>
      </c>
      <c r="J88" s="31"/>
      <c r="K88" s="69">
        <f t="shared" si="6"/>
        <v>75</v>
      </c>
      <c r="L88" s="33">
        <v>41</v>
      </c>
      <c r="M88" s="58">
        <v>7.8</v>
      </c>
      <c r="N88" s="59">
        <v>1.7</v>
      </c>
      <c r="O88" s="33">
        <v>450</v>
      </c>
      <c r="P88" s="31">
        <v>15</v>
      </c>
      <c r="Q88" s="153"/>
      <c r="R88" s="231">
        <f>I88</f>
        <v>75</v>
      </c>
      <c r="S88" s="64"/>
      <c r="T88" s="86">
        <f>K88</f>
        <v>75</v>
      </c>
      <c r="U88" s="86">
        <f>T88*L88</f>
        <v>3075</v>
      </c>
      <c r="V88" s="86">
        <f>T88*N88</f>
        <v>127.5</v>
      </c>
      <c r="W88" s="86">
        <f>T88*O88</f>
        <v>33750</v>
      </c>
      <c r="X88" s="86">
        <f>T88*P88</f>
        <v>1125</v>
      </c>
      <c r="Y88" s="86"/>
      <c r="Z88" s="220"/>
      <c r="AA88" s="4"/>
      <c r="AB88" s="4"/>
      <c r="AC88" s="46"/>
      <c r="AD88" s="46"/>
      <c r="AE88" s="46"/>
      <c r="AF88" s="46"/>
    </row>
    <row r="89" spans="2:32" ht="12.75">
      <c r="B89" s="3"/>
      <c r="C89" s="3"/>
      <c r="D89" s="149" t="s">
        <v>433</v>
      </c>
      <c r="E89" s="149"/>
      <c r="F89" s="5">
        <v>3</v>
      </c>
      <c r="G89" s="206" t="s">
        <v>459</v>
      </c>
      <c r="H89" s="33"/>
      <c r="I89" s="31"/>
      <c r="J89" s="31">
        <v>43</v>
      </c>
      <c r="K89" s="69">
        <f t="shared" si="6"/>
        <v>43</v>
      </c>
      <c r="L89" s="33">
        <v>40</v>
      </c>
      <c r="M89" s="58">
        <v>7.6</v>
      </c>
      <c r="N89" s="59">
        <v>0.34</v>
      </c>
      <c r="O89" s="33">
        <v>150</v>
      </c>
      <c r="P89" s="31">
        <v>0</v>
      </c>
      <c r="Q89" s="153"/>
      <c r="R89" s="231"/>
      <c r="S89" s="64"/>
      <c r="T89" s="86"/>
      <c r="U89" s="86"/>
      <c r="V89" s="86"/>
      <c r="W89" s="86"/>
      <c r="X89" s="86"/>
      <c r="Y89" s="86"/>
      <c r="Z89" s="220"/>
      <c r="AA89" s="4">
        <f>J89</f>
        <v>43</v>
      </c>
      <c r="AB89" s="4">
        <f>K89</f>
        <v>43</v>
      </c>
      <c r="AC89" s="46">
        <f>AB89*L89</f>
        <v>1720</v>
      </c>
      <c r="AD89" s="46">
        <f>AB89*N89</f>
        <v>14.620000000000001</v>
      </c>
      <c r="AE89" s="46">
        <f>AB89*O89</f>
        <v>6450</v>
      </c>
      <c r="AF89" s="46">
        <f>AB89*P89</f>
        <v>0</v>
      </c>
    </row>
    <row r="90" spans="2:32" ht="12.75">
      <c r="B90" s="3"/>
      <c r="C90" s="154" t="s">
        <v>279</v>
      </c>
      <c r="D90" s="155">
        <f>SUM(I87:J94)</f>
        <v>388</v>
      </c>
      <c r="E90" s="149"/>
      <c r="F90" s="5">
        <v>4</v>
      </c>
      <c r="G90" s="150" t="s">
        <v>460</v>
      </c>
      <c r="H90" s="33"/>
      <c r="I90" s="31"/>
      <c r="J90" s="31">
        <v>43</v>
      </c>
      <c r="K90" s="69">
        <f t="shared" si="6"/>
        <v>43</v>
      </c>
      <c r="L90" s="33">
        <v>38</v>
      </c>
      <c r="M90" s="58">
        <v>3.86</v>
      </c>
      <c r="N90" s="59">
        <v>0.21</v>
      </c>
      <c r="O90" s="33">
        <v>1050</v>
      </c>
      <c r="P90" s="31">
        <v>35</v>
      </c>
      <c r="Q90" s="153"/>
      <c r="R90" s="231"/>
      <c r="S90" s="64">
        <f>J90</f>
        <v>43</v>
      </c>
      <c r="T90" s="86">
        <f>K90</f>
        <v>43</v>
      </c>
      <c r="U90" s="86">
        <f>T90*L90</f>
        <v>1634</v>
      </c>
      <c r="V90" s="86">
        <f>T90*N90</f>
        <v>9.03</v>
      </c>
      <c r="W90" s="86">
        <f>T90*O90</f>
        <v>45150</v>
      </c>
      <c r="X90" s="86">
        <f>T90*P90</f>
        <v>1505</v>
      </c>
      <c r="Y90" s="86"/>
      <c r="Z90" s="220"/>
      <c r="AA90" s="4"/>
      <c r="AB90" s="4"/>
      <c r="AC90" s="46"/>
      <c r="AD90" s="46"/>
      <c r="AE90" s="46"/>
      <c r="AF90" s="46"/>
    </row>
    <row r="91" spans="2:32" ht="12.75">
      <c r="B91" s="3"/>
      <c r="C91" s="3"/>
      <c r="D91" s="149"/>
      <c r="E91" s="149"/>
      <c r="F91" s="5">
        <v>5</v>
      </c>
      <c r="G91" s="150" t="s">
        <v>465</v>
      </c>
      <c r="H91" s="33"/>
      <c r="I91" s="31"/>
      <c r="J91" s="31">
        <v>43</v>
      </c>
      <c r="K91" s="69">
        <f t="shared" si="6"/>
        <v>43</v>
      </c>
      <c r="L91" s="33">
        <v>50</v>
      </c>
      <c r="M91" s="58">
        <v>8.1</v>
      </c>
      <c r="N91" s="59">
        <v>0.19</v>
      </c>
      <c r="O91" s="33">
        <v>1850</v>
      </c>
      <c r="P91" s="31">
        <v>15</v>
      </c>
      <c r="Q91" s="153"/>
      <c r="R91" s="231"/>
      <c r="S91" s="64">
        <f>J91</f>
        <v>43</v>
      </c>
      <c r="T91" s="86">
        <f>K91</f>
        <v>43</v>
      </c>
      <c r="U91" s="86">
        <f>T91*L91</f>
        <v>2150</v>
      </c>
      <c r="V91" s="86">
        <f>T91*N91</f>
        <v>8.17</v>
      </c>
      <c r="W91" s="86">
        <f>T91*O91</f>
        <v>79550</v>
      </c>
      <c r="X91" s="86">
        <f>T91*P91</f>
        <v>645</v>
      </c>
      <c r="Y91" s="86"/>
      <c r="Z91" s="220"/>
      <c r="AA91" s="4"/>
      <c r="AB91" s="4"/>
      <c r="AC91" s="46"/>
      <c r="AD91" s="46"/>
      <c r="AE91" s="46"/>
      <c r="AF91" s="46"/>
    </row>
    <row r="92" spans="2:32" ht="12.75">
      <c r="B92" s="3"/>
      <c r="C92" s="3"/>
      <c r="D92" s="149"/>
      <c r="E92" s="149"/>
      <c r="F92" s="5">
        <v>6</v>
      </c>
      <c r="G92" s="206" t="s">
        <v>470</v>
      </c>
      <c r="H92" s="33"/>
      <c r="I92" s="31">
        <v>75</v>
      </c>
      <c r="J92" s="31"/>
      <c r="K92" s="69">
        <f t="shared" si="6"/>
        <v>75</v>
      </c>
      <c r="L92" s="33">
        <v>38</v>
      </c>
      <c r="M92" s="58">
        <v>7.6</v>
      </c>
      <c r="N92" s="59">
        <v>0.2</v>
      </c>
      <c r="O92" s="33">
        <v>500</v>
      </c>
      <c r="P92" s="31">
        <v>10</v>
      </c>
      <c r="Q92" s="153"/>
      <c r="R92" s="231"/>
      <c r="S92" s="64"/>
      <c r="T92" s="86"/>
      <c r="U92" s="86"/>
      <c r="V92" s="86"/>
      <c r="W92" s="86"/>
      <c r="X92" s="86"/>
      <c r="Y92" s="86"/>
      <c r="Z92" s="220">
        <f>I92</f>
        <v>75</v>
      </c>
      <c r="AA92" s="4"/>
      <c r="AB92" s="4">
        <f>K92</f>
        <v>75</v>
      </c>
      <c r="AC92" s="46">
        <f>AB92*L92</f>
        <v>2850</v>
      </c>
      <c r="AD92" s="46">
        <f>AB92*N92</f>
        <v>15</v>
      </c>
      <c r="AE92" s="46">
        <f>AB92*O92</f>
        <v>37500</v>
      </c>
      <c r="AF92" s="46">
        <f>AB92*P92</f>
        <v>750</v>
      </c>
    </row>
    <row r="93" spans="2:32" ht="12.75">
      <c r="B93" s="3"/>
      <c r="C93" s="3"/>
      <c r="D93" s="149"/>
      <c r="E93" s="149"/>
      <c r="F93" s="5">
        <v>7</v>
      </c>
      <c r="G93" s="206" t="s">
        <v>461</v>
      </c>
      <c r="H93" s="33"/>
      <c r="I93" s="31"/>
      <c r="J93" s="31">
        <v>43</v>
      </c>
      <c r="K93" s="69">
        <f t="shared" si="6"/>
        <v>43</v>
      </c>
      <c r="L93" s="33">
        <v>40</v>
      </c>
      <c r="M93" s="58">
        <v>7.6</v>
      </c>
      <c r="N93" s="59">
        <v>0.21</v>
      </c>
      <c r="O93" s="33">
        <v>220</v>
      </c>
      <c r="P93" s="31">
        <v>3</v>
      </c>
      <c r="Q93" s="153"/>
      <c r="R93" s="231"/>
      <c r="S93" s="64"/>
      <c r="T93" s="86"/>
      <c r="U93" s="86"/>
      <c r="V93" s="86"/>
      <c r="W93" s="86"/>
      <c r="X93" s="86"/>
      <c r="Y93" s="86"/>
      <c r="Z93" s="220"/>
      <c r="AA93" s="4">
        <f>J93</f>
        <v>43</v>
      </c>
      <c r="AB93" s="4">
        <f>K93</f>
        <v>43</v>
      </c>
      <c r="AC93" s="46">
        <f>AB93*L93</f>
        <v>1720</v>
      </c>
      <c r="AD93" s="46">
        <f>AB93*N93</f>
        <v>9.03</v>
      </c>
      <c r="AE93" s="46">
        <f>AB93*O93</f>
        <v>9460</v>
      </c>
      <c r="AF93" s="46">
        <f>AB93*P93</f>
        <v>129</v>
      </c>
    </row>
    <row r="94" spans="2:32" ht="12.75">
      <c r="B94" s="3"/>
      <c r="C94" s="3"/>
      <c r="D94" s="149"/>
      <c r="E94" s="149"/>
      <c r="F94" s="5">
        <v>8</v>
      </c>
      <c r="G94" s="206" t="s">
        <v>324</v>
      </c>
      <c r="H94" s="33"/>
      <c r="I94" s="31">
        <v>23</v>
      </c>
      <c r="J94" s="31"/>
      <c r="K94" s="69">
        <f t="shared" si="6"/>
        <v>23</v>
      </c>
      <c r="L94" s="33">
        <v>18</v>
      </c>
      <c r="M94" s="58">
        <v>7.3</v>
      </c>
      <c r="N94" s="59">
        <v>0.17</v>
      </c>
      <c r="O94" s="33">
        <v>80</v>
      </c>
      <c r="P94" s="31">
        <v>0</v>
      </c>
      <c r="Q94" s="153"/>
      <c r="R94" s="231"/>
      <c r="S94" s="64"/>
      <c r="T94" s="86"/>
      <c r="U94" s="86"/>
      <c r="V94" s="86"/>
      <c r="W94" s="86"/>
      <c r="X94" s="86"/>
      <c r="Y94" s="86"/>
      <c r="Z94" s="220">
        <f>I94</f>
        <v>23</v>
      </c>
      <c r="AA94" s="4"/>
      <c r="AB94" s="4">
        <f>K94</f>
        <v>23</v>
      </c>
      <c r="AC94" s="46">
        <f>AB94*L94</f>
        <v>414</v>
      </c>
      <c r="AD94" s="46">
        <f>AB94*N94</f>
        <v>3.91</v>
      </c>
      <c r="AE94" s="46">
        <f>AB94*O94</f>
        <v>1840</v>
      </c>
      <c r="AF94" s="46">
        <f>AB94*P94</f>
        <v>0</v>
      </c>
    </row>
    <row r="95" spans="2:32" ht="12.75">
      <c r="B95" s="3"/>
      <c r="C95" s="3"/>
      <c r="D95" s="149"/>
      <c r="E95" s="149"/>
      <c r="F95" s="5"/>
      <c r="G95" s="206"/>
      <c r="H95" s="33"/>
      <c r="I95" s="31"/>
      <c r="J95" s="31"/>
      <c r="K95" s="69"/>
      <c r="L95" s="33"/>
      <c r="M95" s="58"/>
      <c r="N95" s="59"/>
      <c r="O95" s="33"/>
      <c r="P95" s="31"/>
      <c r="Q95" s="153"/>
      <c r="R95" s="231"/>
      <c r="S95" s="64"/>
      <c r="T95" s="86"/>
      <c r="U95" s="86"/>
      <c r="V95" s="86"/>
      <c r="W95" s="86"/>
      <c r="X95" s="86"/>
      <c r="Y95" s="86"/>
      <c r="Z95" s="220"/>
      <c r="AA95" s="4"/>
      <c r="AB95" s="4"/>
      <c r="AC95" s="46"/>
      <c r="AD95" s="46"/>
      <c r="AE95" s="46"/>
      <c r="AF95" s="46"/>
    </row>
    <row r="96" spans="2:32" ht="12.75">
      <c r="B96" s="3" t="s">
        <v>529</v>
      </c>
      <c r="C96" s="3" t="s">
        <v>528</v>
      </c>
      <c r="D96" s="149" t="s">
        <v>427</v>
      </c>
      <c r="E96" s="149" t="s">
        <v>386</v>
      </c>
      <c r="F96" s="5">
        <v>1</v>
      </c>
      <c r="G96" s="150" t="s">
        <v>458</v>
      </c>
      <c r="H96" s="33"/>
      <c r="I96" s="31"/>
      <c r="J96" s="31">
        <v>449</v>
      </c>
      <c r="K96" s="69">
        <f aca="true" t="shared" si="7" ref="K96:K101">SUM(H96:J96)</f>
        <v>449</v>
      </c>
      <c r="L96" s="33">
        <v>51</v>
      </c>
      <c r="M96" s="58">
        <v>7.4</v>
      </c>
      <c r="N96" s="59">
        <v>1.8</v>
      </c>
      <c r="O96" s="33">
        <v>870</v>
      </c>
      <c r="P96" s="31">
        <v>12</v>
      </c>
      <c r="Q96" s="153"/>
      <c r="R96" s="231"/>
      <c r="S96" s="64">
        <f aca="true" t="shared" si="8" ref="S96:T98">J96</f>
        <v>449</v>
      </c>
      <c r="T96" s="86">
        <f t="shared" si="8"/>
        <v>449</v>
      </c>
      <c r="U96" s="86">
        <f>T96*L96</f>
        <v>22899</v>
      </c>
      <c r="V96" s="86">
        <f>T96*N96</f>
        <v>808.2</v>
      </c>
      <c r="W96" s="86">
        <f>T96*O96</f>
        <v>390630</v>
      </c>
      <c r="X96" s="86">
        <f>T96*P96</f>
        <v>5388</v>
      </c>
      <c r="Y96" s="86"/>
      <c r="Z96" s="220"/>
      <c r="AA96" s="4"/>
      <c r="AB96" s="4"/>
      <c r="AC96" s="46"/>
      <c r="AD96" s="46"/>
      <c r="AE96" s="46"/>
      <c r="AF96" s="46"/>
    </row>
    <row r="97" spans="2:32" ht="12.75">
      <c r="B97" s="3"/>
      <c r="C97" s="3"/>
      <c r="D97" s="149" t="s">
        <v>432</v>
      </c>
      <c r="E97" s="149"/>
      <c r="F97" s="5">
        <v>2</v>
      </c>
      <c r="G97" s="150" t="s">
        <v>460</v>
      </c>
      <c r="H97" s="33"/>
      <c r="I97" s="31"/>
      <c r="J97" s="31">
        <v>449</v>
      </c>
      <c r="K97" s="69">
        <f t="shared" si="7"/>
        <v>449</v>
      </c>
      <c r="L97" s="33">
        <v>43</v>
      </c>
      <c r="M97" s="58">
        <v>3.6</v>
      </c>
      <c r="N97" s="59">
        <v>0.18</v>
      </c>
      <c r="O97" s="33">
        <v>1050</v>
      </c>
      <c r="P97" s="31">
        <v>55</v>
      </c>
      <c r="Q97" s="153"/>
      <c r="R97" s="231"/>
      <c r="S97" s="64">
        <f t="shared" si="8"/>
        <v>449</v>
      </c>
      <c r="T97" s="86">
        <f t="shared" si="8"/>
        <v>449</v>
      </c>
      <c r="U97" s="86">
        <f>T97*L97</f>
        <v>19307</v>
      </c>
      <c r="V97" s="86">
        <f>T97*N97</f>
        <v>80.82</v>
      </c>
      <c r="W97" s="86">
        <f>T97*O97</f>
        <v>471450</v>
      </c>
      <c r="X97" s="86">
        <f>T97*P97</f>
        <v>24695</v>
      </c>
      <c r="Y97" s="86"/>
      <c r="Z97" s="220"/>
      <c r="AA97" s="4"/>
      <c r="AB97" s="4"/>
      <c r="AC97" s="46"/>
      <c r="AD97" s="46"/>
      <c r="AE97" s="46"/>
      <c r="AF97" s="46"/>
    </row>
    <row r="98" spans="2:32" ht="12.75">
      <c r="B98" s="3"/>
      <c r="C98" s="3"/>
      <c r="D98" s="149" t="s">
        <v>433</v>
      </c>
      <c r="E98" s="149"/>
      <c r="F98" s="5">
        <v>3</v>
      </c>
      <c r="G98" s="150" t="s">
        <v>465</v>
      </c>
      <c r="H98" s="33"/>
      <c r="I98" s="31"/>
      <c r="J98" s="31">
        <v>449</v>
      </c>
      <c r="K98" s="69">
        <f t="shared" si="7"/>
        <v>449</v>
      </c>
      <c r="L98" s="33">
        <v>6.8</v>
      </c>
      <c r="M98" s="58">
        <v>7.2</v>
      </c>
      <c r="N98" s="59">
        <v>0.96</v>
      </c>
      <c r="O98" s="33">
        <v>2000</v>
      </c>
      <c r="P98" s="31">
        <v>23</v>
      </c>
      <c r="Q98" s="236" t="s">
        <v>444</v>
      </c>
      <c r="R98" s="231"/>
      <c r="S98" s="64">
        <f t="shared" si="8"/>
        <v>449</v>
      </c>
      <c r="T98" s="86">
        <f t="shared" si="8"/>
        <v>449</v>
      </c>
      <c r="U98" s="86">
        <f>T98*L98</f>
        <v>3053.2</v>
      </c>
      <c r="V98" s="86">
        <f>T98*N98</f>
        <v>431.03999999999996</v>
      </c>
      <c r="W98" s="86">
        <f>T98*O98</f>
        <v>898000</v>
      </c>
      <c r="X98" s="86">
        <f>T98*P98</f>
        <v>10327</v>
      </c>
      <c r="Y98" s="86"/>
      <c r="Z98" s="220"/>
      <c r="AA98" s="4"/>
      <c r="AB98" s="4"/>
      <c r="AC98" s="46"/>
      <c r="AD98" s="46"/>
      <c r="AE98" s="46"/>
      <c r="AF98" s="46"/>
    </row>
    <row r="99" spans="2:32" ht="12.75">
      <c r="B99" s="3"/>
      <c r="C99" s="3"/>
      <c r="D99" s="149" t="s">
        <v>441</v>
      </c>
      <c r="E99" s="149"/>
      <c r="F99" s="5">
        <v>4</v>
      </c>
      <c r="G99" s="150" t="s">
        <v>435</v>
      </c>
      <c r="H99" s="33"/>
      <c r="I99" s="31">
        <v>153</v>
      </c>
      <c r="J99" s="31"/>
      <c r="K99" s="69">
        <f t="shared" si="7"/>
        <v>153</v>
      </c>
      <c r="L99" s="33">
        <v>72</v>
      </c>
      <c r="M99" s="58">
        <v>7.8</v>
      </c>
      <c r="N99" s="59">
        <v>1.5</v>
      </c>
      <c r="O99" s="33">
        <v>2700</v>
      </c>
      <c r="P99" s="31">
        <v>38</v>
      </c>
      <c r="Q99" s="153"/>
      <c r="R99" s="231">
        <f>I99</f>
        <v>153</v>
      </c>
      <c r="S99" s="64"/>
      <c r="T99" s="86">
        <f>K99</f>
        <v>153</v>
      </c>
      <c r="U99" s="86">
        <f>T99*L99</f>
        <v>11016</v>
      </c>
      <c r="V99" s="86">
        <f>T99*N99</f>
        <v>229.5</v>
      </c>
      <c r="W99" s="86">
        <f>T99*O99</f>
        <v>413100</v>
      </c>
      <c r="X99" s="86">
        <f>T99*P99</f>
        <v>5814</v>
      </c>
      <c r="Y99" s="86"/>
      <c r="Z99" s="220"/>
      <c r="AA99" s="4"/>
      <c r="AB99" s="4"/>
      <c r="AC99" s="46"/>
      <c r="AD99" s="46"/>
      <c r="AE99" s="46"/>
      <c r="AF99" s="46"/>
    </row>
    <row r="100" spans="2:32" ht="12.75">
      <c r="B100" s="3"/>
      <c r="C100" s="154" t="s">
        <v>279</v>
      </c>
      <c r="D100" s="155">
        <f>SUM(I96:J101)</f>
        <v>2173</v>
      </c>
      <c r="E100" s="149"/>
      <c r="F100" s="5">
        <v>5</v>
      </c>
      <c r="G100" s="206" t="s">
        <v>418</v>
      </c>
      <c r="H100" s="33"/>
      <c r="I100" s="31">
        <v>449</v>
      </c>
      <c r="J100" s="31"/>
      <c r="K100" s="69">
        <f t="shared" si="7"/>
        <v>449</v>
      </c>
      <c r="L100" s="33">
        <v>43</v>
      </c>
      <c r="M100" s="58">
        <v>7.6</v>
      </c>
      <c r="N100" s="59">
        <v>0.25</v>
      </c>
      <c r="O100" s="33">
        <v>300</v>
      </c>
      <c r="P100" s="31">
        <v>80</v>
      </c>
      <c r="Q100" s="153"/>
      <c r="R100" s="231"/>
      <c r="S100" s="64"/>
      <c r="T100" s="86"/>
      <c r="U100" s="86"/>
      <c r="V100" s="86"/>
      <c r="W100" s="86"/>
      <c r="X100" s="86"/>
      <c r="Y100" s="86"/>
      <c r="Z100" s="220">
        <f>I100</f>
        <v>449</v>
      </c>
      <c r="AA100" s="4"/>
      <c r="AB100" s="4">
        <f>K100</f>
        <v>449</v>
      </c>
      <c r="AC100" s="46">
        <f>AB100*L100</f>
        <v>19307</v>
      </c>
      <c r="AD100" s="46">
        <f>AB100*N100</f>
        <v>112.25</v>
      </c>
      <c r="AE100" s="46">
        <f>AB100*O100</f>
        <v>134700</v>
      </c>
      <c r="AF100" s="46">
        <f>AB100*P100</f>
        <v>35920</v>
      </c>
    </row>
    <row r="101" spans="2:32" ht="12.75">
      <c r="B101" s="3"/>
      <c r="C101" s="3"/>
      <c r="D101" s="149"/>
      <c r="E101" s="149"/>
      <c r="F101" s="5">
        <v>6</v>
      </c>
      <c r="G101" s="206" t="s">
        <v>324</v>
      </c>
      <c r="H101" s="33"/>
      <c r="I101" s="31">
        <v>224</v>
      </c>
      <c r="J101" s="31"/>
      <c r="K101" s="69">
        <f t="shared" si="7"/>
        <v>224</v>
      </c>
      <c r="L101" s="33">
        <v>18</v>
      </c>
      <c r="M101" s="58">
        <v>7.3</v>
      </c>
      <c r="N101" s="59">
        <v>0.17</v>
      </c>
      <c r="O101" s="33">
        <v>100</v>
      </c>
      <c r="P101" s="31">
        <v>0</v>
      </c>
      <c r="Q101" s="153"/>
      <c r="R101" s="231"/>
      <c r="S101" s="64"/>
      <c r="T101" s="86"/>
      <c r="U101" s="86"/>
      <c r="V101" s="86"/>
      <c r="W101" s="86"/>
      <c r="X101" s="86"/>
      <c r="Y101" s="86"/>
      <c r="Z101" s="220">
        <f>I101</f>
        <v>224</v>
      </c>
      <c r="AA101" s="4"/>
      <c r="AB101" s="4">
        <f>K101</f>
        <v>224</v>
      </c>
      <c r="AC101" s="46">
        <f>AB101*L101</f>
        <v>4032</v>
      </c>
      <c r="AD101" s="46">
        <f>AB101*N101</f>
        <v>38.080000000000005</v>
      </c>
      <c r="AE101" s="46">
        <f>AB101*O101</f>
        <v>22400</v>
      </c>
      <c r="AF101" s="46">
        <f>AB101*P101</f>
        <v>0</v>
      </c>
    </row>
    <row r="102" spans="2:32" ht="12.75">
      <c r="B102" s="3"/>
      <c r="C102" s="3"/>
      <c r="D102" s="149"/>
      <c r="E102" s="149"/>
      <c r="F102" s="5"/>
      <c r="G102" s="206"/>
      <c r="H102" s="33"/>
      <c r="I102" s="31"/>
      <c r="J102" s="31"/>
      <c r="K102" s="69"/>
      <c r="L102" s="33"/>
      <c r="M102" s="58"/>
      <c r="N102" s="59"/>
      <c r="O102" s="33"/>
      <c r="P102" s="31"/>
      <c r="Q102" s="153"/>
      <c r="R102" s="153"/>
      <c r="S102" s="135"/>
      <c r="T102" s="86"/>
      <c r="U102" s="86"/>
      <c r="V102" s="86"/>
      <c r="W102" s="86"/>
      <c r="X102" s="86"/>
      <c r="Y102" s="86"/>
      <c r="Z102" s="220"/>
      <c r="AB102" s="4"/>
      <c r="AC102" s="46"/>
      <c r="AD102" s="46"/>
      <c r="AE102" s="46"/>
      <c r="AF102" s="46"/>
    </row>
    <row r="103" spans="2:32" ht="12.75">
      <c r="B103" s="3"/>
      <c r="C103" s="3"/>
      <c r="D103" s="149"/>
      <c r="E103" s="149"/>
      <c r="F103" s="5"/>
      <c r="G103" s="206"/>
      <c r="H103" s="33"/>
      <c r="I103" s="31"/>
      <c r="J103" s="31"/>
      <c r="K103" s="69"/>
      <c r="L103" s="33"/>
      <c r="M103" s="58"/>
      <c r="N103" s="59"/>
      <c r="O103" s="33"/>
      <c r="P103" s="31"/>
      <c r="Q103" s="153"/>
      <c r="R103" s="165">
        <f aca="true" t="shared" si="9" ref="R103:X103">SUM(R71:R101)</f>
        <v>456</v>
      </c>
      <c r="S103" s="166">
        <f t="shared" si="9"/>
        <v>2952</v>
      </c>
      <c r="T103" s="166">
        <f t="shared" si="9"/>
        <v>3408</v>
      </c>
      <c r="U103" s="221">
        <f t="shared" si="9"/>
        <v>130912.4</v>
      </c>
      <c r="V103" s="221">
        <f t="shared" si="9"/>
        <v>3689.520000000001</v>
      </c>
      <c r="W103" s="221">
        <f t="shared" si="9"/>
        <v>4645570</v>
      </c>
      <c r="X103" s="221">
        <f t="shared" si="9"/>
        <v>82097</v>
      </c>
      <c r="Y103" s="221"/>
      <c r="Z103" s="165">
        <f aca="true" t="shared" si="10" ref="Z103:AF103">SUM(Z71:Z101)</f>
        <v>1541</v>
      </c>
      <c r="AA103" s="166">
        <f t="shared" si="10"/>
        <v>172</v>
      </c>
      <c r="AB103" s="166">
        <f t="shared" si="10"/>
        <v>1713</v>
      </c>
      <c r="AC103" s="221">
        <f t="shared" si="10"/>
        <v>60068</v>
      </c>
      <c r="AD103" s="221">
        <f t="shared" si="10"/>
        <v>385.60999999999996</v>
      </c>
      <c r="AE103" s="221">
        <f t="shared" si="10"/>
        <v>423740</v>
      </c>
      <c r="AF103" s="221">
        <f t="shared" si="10"/>
        <v>43724</v>
      </c>
    </row>
    <row r="104" spans="2:32" ht="12.75">
      <c r="B104" s="3"/>
      <c r="C104" s="3"/>
      <c r="D104" s="149"/>
      <c r="E104" s="149"/>
      <c r="F104" s="5"/>
      <c r="G104" s="206"/>
      <c r="H104" s="33"/>
      <c r="I104" s="31"/>
      <c r="J104" s="31"/>
      <c r="K104" s="69"/>
      <c r="L104" s="33"/>
      <c r="M104" s="58"/>
      <c r="N104" s="59"/>
      <c r="O104" s="33"/>
      <c r="P104" s="31"/>
      <c r="Q104" s="153"/>
      <c r="R104" s="153"/>
      <c r="S104" s="135"/>
      <c r="T104" s="86"/>
      <c r="U104" s="141">
        <f>U103/$T$103</f>
        <v>38.41326291079812</v>
      </c>
      <c r="V104" s="140">
        <f>V103/$T$103</f>
        <v>1.0826056338028172</v>
      </c>
      <c r="W104" s="141">
        <f>W103/$T$103</f>
        <v>1363.136737089202</v>
      </c>
      <c r="X104" s="141">
        <f>X103/$T$103</f>
        <v>24.08949530516432</v>
      </c>
      <c r="Y104" s="141"/>
      <c r="Z104" s="265"/>
      <c r="AB104" s="4"/>
      <c r="AC104" s="133">
        <f>AC103/$AB$103</f>
        <v>35.06596614127262</v>
      </c>
      <c r="AD104" s="134">
        <f>AD103/$AB$103</f>
        <v>0.22510799766491532</v>
      </c>
      <c r="AE104" s="133">
        <f>AE103/$AB$103</f>
        <v>247.3671920607122</v>
      </c>
      <c r="AF104" s="133">
        <f>AF103/$AB$103</f>
        <v>25.524810274372445</v>
      </c>
    </row>
    <row r="105" spans="2:32" ht="12.75">
      <c r="B105" s="3"/>
      <c r="C105" s="3"/>
      <c r="D105" s="149"/>
      <c r="E105" s="149"/>
      <c r="F105" s="5"/>
      <c r="G105" s="206"/>
      <c r="H105" s="33"/>
      <c r="I105" s="31"/>
      <c r="J105" s="31"/>
      <c r="K105" s="69"/>
      <c r="L105" s="33"/>
      <c r="M105" s="58"/>
      <c r="N105" s="59"/>
      <c r="O105" s="33"/>
      <c r="P105" s="31"/>
      <c r="Q105" s="153"/>
      <c r="R105" s="153"/>
      <c r="S105" s="135"/>
      <c r="T105" s="86"/>
      <c r="U105" s="86"/>
      <c r="V105" s="86"/>
      <c r="W105" s="86" t="s">
        <v>129</v>
      </c>
      <c r="X105" s="86"/>
      <c r="Y105" s="86"/>
      <c r="Z105" s="220"/>
      <c r="AB105" s="4"/>
      <c r="AC105" s="46"/>
      <c r="AD105" s="46"/>
      <c r="AE105" s="46"/>
      <c r="AF105" s="46"/>
    </row>
    <row r="106" spans="2:32" ht="13.5" thickBot="1">
      <c r="B106" s="3"/>
      <c r="C106" s="3"/>
      <c r="D106" s="149"/>
      <c r="E106" s="149"/>
      <c r="F106" s="5"/>
      <c r="G106" s="206"/>
      <c r="H106" s="33"/>
      <c r="I106" s="31"/>
      <c r="J106" s="31"/>
      <c r="K106" s="69"/>
      <c r="L106" s="33"/>
      <c r="M106" s="58"/>
      <c r="N106" s="59"/>
      <c r="O106" s="33"/>
      <c r="P106" s="31"/>
      <c r="Q106" s="153"/>
      <c r="R106" s="274" t="s">
        <v>264</v>
      </c>
      <c r="S106" s="24"/>
      <c r="T106" s="250" t="s">
        <v>484</v>
      </c>
      <c r="U106" s="253" t="s">
        <v>530</v>
      </c>
      <c r="V106" s="253"/>
      <c r="W106" s="253"/>
      <c r="X106" s="253"/>
      <c r="Y106" s="252"/>
      <c r="Z106" s="255"/>
      <c r="AB106" s="4"/>
      <c r="AC106" s="46"/>
      <c r="AD106" s="46"/>
      <c r="AE106" s="46"/>
      <c r="AF106" s="46"/>
    </row>
    <row r="107" spans="2:32" ht="12.75">
      <c r="B107" s="3"/>
      <c r="C107" s="3"/>
      <c r="D107" s="149"/>
      <c r="E107" s="149"/>
      <c r="F107" s="5"/>
      <c r="G107" s="206"/>
      <c r="H107" s="33"/>
      <c r="I107" s="31"/>
      <c r="J107" s="31"/>
      <c r="K107" s="69"/>
      <c r="L107" s="33"/>
      <c r="M107" s="58"/>
      <c r="N107" s="59"/>
      <c r="O107" s="33"/>
      <c r="P107" s="31"/>
      <c r="Q107" s="153"/>
      <c r="R107" s="153"/>
      <c r="S107" s="135"/>
      <c r="T107" s="86"/>
      <c r="U107" s="86"/>
      <c r="V107" s="86"/>
      <c r="W107" s="86"/>
      <c r="X107" s="86"/>
      <c r="Y107" s="86"/>
      <c r="Z107" s="220"/>
      <c r="AB107" s="4"/>
      <c r="AC107" s="46"/>
      <c r="AD107" s="46"/>
      <c r="AE107" s="46"/>
      <c r="AF107" s="46"/>
    </row>
    <row r="108" spans="2:32" ht="12.75">
      <c r="B108" s="230" t="s">
        <v>370</v>
      </c>
      <c r="C108" s="230" t="s">
        <v>531</v>
      </c>
      <c r="D108" s="149" t="s">
        <v>432</v>
      </c>
      <c r="E108" s="149" t="s">
        <v>378</v>
      </c>
      <c r="F108" s="5">
        <v>1</v>
      </c>
      <c r="G108" s="206" t="s">
        <v>479</v>
      </c>
      <c r="H108" s="33"/>
      <c r="I108" s="31">
        <v>66</v>
      </c>
      <c r="J108" s="31"/>
      <c r="K108" s="69">
        <f aca="true" t="shared" si="11" ref="K108:K113">SUM(H108:J108)</f>
        <v>66</v>
      </c>
      <c r="L108" s="33">
        <v>18</v>
      </c>
      <c r="M108" s="58">
        <v>7.2</v>
      </c>
      <c r="N108" s="59">
        <v>0.19</v>
      </c>
      <c r="O108" s="33">
        <v>3150</v>
      </c>
      <c r="P108" s="31">
        <v>50</v>
      </c>
      <c r="Q108" s="153"/>
      <c r="R108" s="231">
        <f aca="true" t="shared" si="12" ref="R108:R113">I108</f>
        <v>66</v>
      </c>
      <c r="S108" s="64"/>
      <c r="T108" s="86">
        <f aca="true" t="shared" si="13" ref="T108:T113">K108</f>
        <v>66</v>
      </c>
      <c r="U108" s="86">
        <f aca="true" t="shared" si="14" ref="U108:U113">T108*L108</f>
        <v>1188</v>
      </c>
      <c r="V108" s="86">
        <f aca="true" t="shared" si="15" ref="V108:V113">T108*N108</f>
        <v>12.540000000000001</v>
      </c>
      <c r="W108" s="86">
        <f aca="true" t="shared" si="16" ref="W108:W113">T108*O108</f>
        <v>207900</v>
      </c>
      <c r="X108" s="86">
        <f aca="true" t="shared" si="17" ref="X108:X113">T108*P108</f>
        <v>3300</v>
      </c>
      <c r="Y108" s="86"/>
      <c r="Z108" s="220"/>
      <c r="AB108" s="4"/>
      <c r="AC108" s="46"/>
      <c r="AD108" s="46"/>
      <c r="AE108" s="46"/>
      <c r="AF108" s="46"/>
    </row>
    <row r="109" spans="2:32" ht="12.75">
      <c r="B109" s="3"/>
      <c r="C109" s="3"/>
      <c r="D109" s="149"/>
      <c r="E109" s="149"/>
      <c r="F109" s="5">
        <v>2</v>
      </c>
      <c r="G109" s="206" t="s">
        <v>459</v>
      </c>
      <c r="H109" s="33"/>
      <c r="I109" s="31">
        <v>72</v>
      </c>
      <c r="J109" s="31"/>
      <c r="K109" s="69">
        <f t="shared" si="11"/>
        <v>72</v>
      </c>
      <c r="L109" s="33">
        <v>18</v>
      </c>
      <c r="M109" s="58">
        <v>7.2</v>
      </c>
      <c r="N109" s="59">
        <v>0.19</v>
      </c>
      <c r="O109" s="33">
        <v>2100</v>
      </c>
      <c r="P109" s="31">
        <v>21</v>
      </c>
      <c r="Q109" s="153"/>
      <c r="R109" s="231">
        <f t="shared" si="12"/>
        <v>72</v>
      </c>
      <c r="S109" s="64"/>
      <c r="T109" s="86">
        <f t="shared" si="13"/>
        <v>72</v>
      </c>
      <c r="U109" s="86">
        <f t="shared" si="14"/>
        <v>1296</v>
      </c>
      <c r="V109" s="86">
        <f t="shared" si="15"/>
        <v>13.68</v>
      </c>
      <c r="W109" s="86">
        <f t="shared" si="16"/>
        <v>151200</v>
      </c>
      <c r="X109" s="86">
        <f t="shared" si="17"/>
        <v>1512</v>
      </c>
      <c r="Y109" s="86"/>
      <c r="Z109" s="220"/>
      <c r="AB109" s="4"/>
      <c r="AC109" s="46"/>
      <c r="AD109" s="46"/>
      <c r="AE109" s="46"/>
      <c r="AF109" s="46"/>
    </row>
    <row r="110" spans="2:32" ht="12.75">
      <c r="B110" s="3"/>
      <c r="C110" s="3"/>
      <c r="D110" s="149"/>
      <c r="E110" s="149"/>
      <c r="F110" s="5">
        <v>3</v>
      </c>
      <c r="G110" s="206" t="s">
        <v>460</v>
      </c>
      <c r="H110" s="33"/>
      <c r="I110" s="31">
        <v>72</v>
      </c>
      <c r="J110" s="31"/>
      <c r="K110" s="69">
        <f t="shared" si="11"/>
        <v>72</v>
      </c>
      <c r="L110" s="33">
        <v>35</v>
      </c>
      <c r="M110" s="58">
        <v>7.9</v>
      </c>
      <c r="N110" s="59">
        <v>0.21</v>
      </c>
      <c r="O110" s="33">
        <v>800</v>
      </c>
      <c r="P110" s="31">
        <v>18</v>
      </c>
      <c r="Q110" s="153"/>
      <c r="R110" s="231">
        <f t="shared" si="12"/>
        <v>72</v>
      </c>
      <c r="S110" s="64"/>
      <c r="T110" s="86">
        <f t="shared" si="13"/>
        <v>72</v>
      </c>
      <c r="U110" s="86">
        <f t="shared" si="14"/>
        <v>2520</v>
      </c>
      <c r="V110" s="86">
        <f t="shared" si="15"/>
        <v>15.12</v>
      </c>
      <c r="W110" s="86">
        <f t="shared" si="16"/>
        <v>57600</v>
      </c>
      <c r="X110" s="86">
        <f t="shared" si="17"/>
        <v>1296</v>
      </c>
      <c r="Y110" s="86"/>
      <c r="Z110" s="220"/>
      <c r="AB110" s="4"/>
      <c r="AC110" s="46"/>
      <c r="AD110" s="46"/>
      <c r="AE110" s="46"/>
      <c r="AF110" s="46"/>
    </row>
    <row r="111" spans="2:32" ht="12.75">
      <c r="B111" s="3"/>
      <c r="C111" s="3"/>
      <c r="D111" s="149"/>
      <c r="E111" s="149"/>
      <c r="F111" s="5">
        <v>4</v>
      </c>
      <c r="G111" s="206" t="s">
        <v>480</v>
      </c>
      <c r="H111" s="33"/>
      <c r="I111" s="31">
        <v>66</v>
      </c>
      <c r="J111" s="31"/>
      <c r="K111" s="69">
        <f t="shared" si="11"/>
        <v>66</v>
      </c>
      <c r="L111" s="33">
        <v>18</v>
      </c>
      <c r="M111" s="58">
        <v>7.2</v>
      </c>
      <c r="N111" s="59">
        <v>0.19</v>
      </c>
      <c r="O111" s="33">
        <v>650</v>
      </c>
      <c r="P111" s="31">
        <v>20</v>
      </c>
      <c r="Q111" s="153"/>
      <c r="R111" s="231">
        <f t="shared" si="12"/>
        <v>66</v>
      </c>
      <c r="S111" s="64"/>
      <c r="T111" s="86">
        <f t="shared" si="13"/>
        <v>66</v>
      </c>
      <c r="U111" s="86">
        <f t="shared" si="14"/>
        <v>1188</v>
      </c>
      <c r="V111" s="86">
        <f t="shared" si="15"/>
        <v>12.540000000000001</v>
      </c>
      <c r="W111" s="86">
        <f t="shared" si="16"/>
        <v>42900</v>
      </c>
      <c r="X111" s="86">
        <f t="shared" si="17"/>
        <v>1320</v>
      </c>
      <c r="Y111" s="86"/>
      <c r="Z111" s="220"/>
      <c r="AB111" s="4"/>
      <c r="AC111" s="46"/>
      <c r="AD111" s="46"/>
      <c r="AE111" s="46"/>
      <c r="AF111" s="46"/>
    </row>
    <row r="112" spans="2:32" ht="12.75">
      <c r="B112" s="3"/>
      <c r="C112" s="154" t="s">
        <v>279</v>
      </c>
      <c r="D112" s="155">
        <f>SUM(I109:I113)</f>
        <v>318</v>
      </c>
      <c r="E112" s="149"/>
      <c r="F112" s="5">
        <v>5</v>
      </c>
      <c r="G112" s="206" t="s">
        <v>461</v>
      </c>
      <c r="H112" s="33"/>
      <c r="I112" s="31">
        <v>72</v>
      </c>
      <c r="J112" s="31"/>
      <c r="K112" s="69">
        <f t="shared" si="11"/>
        <v>72</v>
      </c>
      <c r="L112" s="33">
        <v>18</v>
      </c>
      <c r="M112" s="58">
        <v>7.2</v>
      </c>
      <c r="N112" s="59">
        <v>0.19</v>
      </c>
      <c r="O112" s="33">
        <v>350</v>
      </c>
      <c r="P112" s="31">
        <v>10</v>
      </c>
      <c r="Q112" s="153"/>
      <c r="R112" s="231">
        <f t="shared" si="12"/>
        <v>72</v>
      </c>
      <c r="S112" s="64"/>
      <c r="T112" s="86">
        <f t="shared" si="13"/>
        <v>72</v>
      </c>
      <c r="U112" s="86">
        <f t="shared" si="14"/>
        <v>1296</v>
      </c>
      <c r="V112" s="86">
        <f t="shared" si="15"/>
        <v>13.68</v>
      </c>
      <c r="W112" s="86">
        <f t="shared" si="16"/>
        <v>25200</v>
      </c>
      <c r="X112" s="86">
        <f t="shared" si="17"/>
        <v>720</v>
      </c>
      <c r="Y112" s="86"/>
      <c r="Z112" s="220"/>
      <c r="AB112" s="4"/>
      <c r="AC112" s="46"/>
      <c r="AD112" s="46"/>
      <c r="AE112" s="46"/>
      <c r="AF112" s="46"/>
    </row>
    <row r="113" spans="2:32" ht="12.75">
      <c r="B113" s="3"/>
      <c r="C113" s="3"/>
      <c r="D113" s="149"/>
      <c r="E113" s="149"/>
      <c r="F113" s="5">
        <v>6</v>
      </c>
      <c r="G113" s="206" t="s">
        <v>324</v>
      </c>
      <c r="H113" s="33"/>
      <c r="I113" s="31">
        <v>36</v>
      </c>
      <c r="J113" s="31"/>
      <c r="K113" s="69">
        <f t="shared" si="11"/>
        <v>36</v>
      </c>
      <c r="L113" s="33">
        <v>18</v>
      </c>
      <c r="M113" s="58">
        <v>7.3</v>
      </c>
      <c r="N113" s="59">
        <v>0.17</v>
      </c>
      <c r="O113" s="33">
        <v>150</v>
      </c>
      <c r="P113" s="31">
        <v>0</v>
      </c>
      <c r="Q113" s="153"/>
      <c r="R113" s="231">
        <f t="shared" si="12"/>
        <v>36</v>
      </c>
      <c r="S113" s="64"/>
      <c r="T113" s="86">
        <f t="shared" si="13"/>
        <v>36</v>
      </c>
      <c r="U113" s="86">
        <f t="shared" si="14"/>
        <v>648</v>
      </c>
      <c r="V113" s="86">
        <f t="shared" si="15"/>
        <v>6.12</v>
      </c>
      <c r="W113" s="86">
        <f t="shared" si="16"/>
        <v>5400</v>
      </c>
      <c r="X113" s="86">
        <f t="shared" si="17"/>
        <v>0</v>
      </c>
      <c r="Y113" s="86"/>
      <c r="Z113" s="220"/>
      <c r="AB113" s="4"/>
      <c r="AC113" s="46"/>
      <c r="AD113" s="46"/>
      <c r="AE113" s="46"/>
      <c r="AF113" s="46"/>
    </row>
    <row r="114" spans="2:32" ht="12.75">
      <c r="B114" s="3"/>
      <c r="C114" s="3"/>
      <c r="D114" s="149"/>
      <c r="E114" s="149"/>
      <c r="F114" s="5"/>
      <c r="G114" s="206"/>
      <c r="H114" s="33"/>
      <c r="I114" s="31"/>
      <c r="J114" s="31"/>
      <c r="K114" s="69"/>
      <c r="L114" s="33"/>
      <c r="M114" s="58"/>
      <c r="N114" s="59"/>
      <c r="O114" s="33"/>
      <c r="P114" s="31"/>
      <c r="Q114" s="153"/>
      <c r="R114" s="231"/>
      <c r="S114" s="64"/>
      <c r="T114" s="86"/>
      <c r="U114" s="86"/>
      <c r="V114" s="86"/>
      <c r="W114" s="86"/>
      <c r="X114" s="86"/>
      <c r="Y114" s="86"/>
      <c r="Z114" s="220"/>
      <c r="AB114" s="4"/>
      <c r="AC114" s="46"/>
      <c r="AD114" s="46"/>
      <c r="AE114" s="46"/>
      <c r="AF114" s="46"/>
    </row>
    <row r="115" spans="2:32" ht="12.75">
      <c r="B115" s="3" t="s">
        <v>532</v>
      </c>
      <c r="C115" s="3" t="s">
        <v>531</v>
      </c>
      <c r="D115" s="149" t="s">
        <v>432</v>
      </c>
      <c r="E115" s="149" t="s">
        <v>386</v>
      </c>
      <c r="F115" s="5">
        <v>1</v>
      </c>
      <c r="G115" s="206" t="s">
        <v>459</v>
      </c>
      <c r="H115" s="33"/>
      <c r="I115" s="31"/>
      <c r="J115" s="31">
        <v>204</v>
      </c>
      <c r="K115" s="69">
        <f>SUM(H115:J115)</f>
        <v>204</v>
      </c>
      <c r="L115" s="33">
        <v>35</v>
      </c>
      <c r="M115" s="58">
        <v>7.2</v>
      </c>
      <c r="N115" s="59">
        <v>0.19</v>
      </c>
      <c r="O115" s="33">
        <v>3700</v>
      </c>
      <c r="P115" s="31">
        <v>75</v>
      </c>
      <c r="Q115" s="153"/>
      <c r="R115" s="231"/>
      <c r="S115" s="64">
        <f aca="true" t="shared" si="18" ref="S115:T117">J115</f>
        <v>204</v>
      </c>
      <c r="T115" s="86">
        <f t="shared" si="18"/>
        <v>204</v>
      </c>
      <c r="U115" s="86">
        <f>T115*L115</f>
        <v>7140</v>
      </c>
      <c r="V115" s="86">
        <f>T115*N115</f>
        <v>38.76</v>
      </c>
      <c r="W115" s="86">
        <f>T115*O115</f>
        <v>754800</v>
      </c>
      <c r="X115" s="86">
        <f>T115*P115</f>
        <v>15300</v>
      </c>
      <c r="Y115" s="86"/>
      <c r="Z115" s="220"/>
      <c r="AB115" s="4"/>
      <c r="AC115" s="46"/>
      <c r="AD115" s="46"/>
      <c r="AE115" s="46"/>
      <c r="AF115" s="46"/>
    </row>
    <row r="116" spans="2:32" ht="12.75">
      <c r="B116" s="3"/>
      <c r="C116" s="3"/>
      <c r="D116" s="149"/>
      <c r="E116" s="149"/>
      <c r="F116" s="5">
        <v>2</v>
      </c>
      <c r="G116" s="206" t="s">
        <v>458</v>
      </c>
      <c r="H116" s="33"/>
      <c r="I116" s="31"/>
      <c r="J116" s="31">
        <v>204</v>
      </c>
      <c r="K116" s="69">
        <f>SUM(H116:J116)</f>
        <v>204</v>
      </c>
      <c r="L116" s="33">
        <v>38</v>
      </c>
      <c r="M116" s="58">
        <v>7.8</v>
      </c>
      <c r="N116" s="59">
        <v>0.2</v>
      </c>
      <c r="O116" s="33">
        <v>1150</v>
      </c>
      <c r="P116" s="31">
        <v>31</v>
      </c>
      <c r="Q116" s="153"/>
      <c r="R116" s="231"/>
      <c r="S116" s="64">
        <f t="shared" si="18"/>
        <v>204</v>
      </c>
      <c r="T116" s="86">
        <f t="shared" si="18"/>
        <v>204</v>
      </c>
      <c r="U116" s="86">
        <f>T116*L116</f>
        <v>7752</v>
      </c>
      <c r="V116" s="86">
        <f>T116*N116</f>
        <v>40.800000000000004</v>
      </c>
      <c r="W116" s="86">
        <f>T116*O116</f>
        <v>234600</v>
      </c>
      <c r="X116" s="86">
        <f>T116*P116</f>
        <v>6324</v>
      </c>
      <c r="Y116" s="86"/>
      <c r="Z116" s="220"/>
      <c r="AB116" s="4"/>
      <c r="AC116" s="46"/>
      <c r="AD116" s="46"/>
      <c r="AE116" s="46"/>
      <c r="AF116" s="46"/>
    </row>
    <row r="117" spans="2:32" ht="12.75">
      <c r="B117" s="3"/>
      <c r="C117" s="3"/>
      <c r="D117" s="149"/>
      <c r="E117" s="149"/>
      <c r="F117" s="5">
        <v>3</v>
      </c>
      <c r="G117" s="206" t="s">
        <v>460</v>
      </c>
      <c r="H117" s="33"/>
      <c r="I117" s="31"/>
      <c r="J117" s="31">
        <v>204</v>
      </c>
      <c r="K117" s="69">
        <f>SUM(H117:J117)</f>
        <v>204</v>
      </c>
      <c r="L117" s="33">
        <v>63</v>
      </c>
      <c r="M117" s="58">
        <v>7.2</v>
      </c>
      <c r="N117" s="59">
        <v>300</v>
      </c>
      <c r="O117" s="33">
        <v>500</v>
      </c>
      <c r="P117" s="31">
        <v>10</v>
      </c>
      <c r="Q117" s="153" t="s">
        <v>533</v>
      </c>
      <c r="R117" s="231"/>
      <c r="S117" s="64">
        <f t="shared" si="18"/>
        <v>204</v>
      </c>
      <c r="T117" s="86">
        <f t="shared" si="18"/>
        <v>204</v>
      </c>
      <c r="U117" s="86">
        <f>T117*L117</f>
        <v>12852</v>
      </c>
      <c r="V117" s="86">
        <f>T117*N117</f>
        <v>61200</v>
      </c>
      <c r="W117" s="86">
        <f>T117*O117</f>
        <v>102000</v>
      </c>
      <c r="X117" s="86">
        <f>T117*P117</f>
        <v>2040</v>
      </c>
      <c r="Y117" s="86"/>
      <c r="Z117" s="220"/>
      <c r="AB117" s="4"/>
      <c r="AC117" s="46"/>
      <c r="AD117" s="46"/>
      <c r="AE117" s="46"/>
      <c r="AF117" s="46"/>
    </row>
    <row r="118" spans="2:32" ht="12.75">
      <c r="B118" s="3"/>
      <c r="C118" s="154" t="s">
        <v>279</v>
      </c>
      <c r="D118" s="155">
        <f>SUM(I115:J119)</f>
        <v>743</v>
      </c>
      <c r="E118" s="149"/>
      <c r="F118" s="5">
        <v>4</v>
      </c>
      <c r="G118" s="206" t="s">
        <v>435</v>
      </c>
      <c r="H118" s="33"/>
      <c r="I118" s="31">
        <v>31</v>
      </c>
      <c r="J118" s="31"/>
      <c r="K118" s="69">
        <f>SUM(H118:J118)</f>
        <v>31</v>
      </c>
      <c r="L118" s="33">
        <v>78</v>
      </c>
      <c r="M118" s="58">
        <v>7.2</v>
      </c>
      <c r="N118" s="59">
        <v>0.21</v>
      </c>
      <c r="O118" s="33">
        <v>650</v>
      </c>
      <c r="P118" s="31">
        <v>12</v>
      </c>
      <c r="Q118" s="153"/>
      <c r="R118" s="231">
        <f>I118</f>
        <v>31</v>
      </c>
      <c r="S118" s="64"/>
      <c r="T118" s="86">
        <f>K118</f>
        <v>31</v>
      </c>
      <c r="U118" s="86">
        <f>T118*L118</f>
        <v>2418</v>
      </c>
      <c r="V118" s="86">
        <f>T118*N118</f>
        <v>6.51</v>
      </c>
      <c r="W118" s="86">
        <f>T118*O118</f>
        <v>20150</v>
      </c>
      <c r="X118" s="86">
        <f>T118*P118</f>
        <v>372</v>
      </c>
      <c r="Y118" s="86"/>
      <c r="Z118" s="220"/>
      <c r="AB118" s="4"/>
      <c r="AC118" s="46"/>
      <c r="AD118" s="46"/>
      <c r="AE118" s="46"/>
      <c r="AF118" s="46"/>
    </row>
    <row r="119" spans="2:32" ht="12.75">
      <c r="B119" s="3"/>
      <c r="C119" s="3"/>
      <c r="D119" s="149"/>
      <c r="E119" s="149"/>
      <c r="F119" s="5">
        <v>5</v>
      </c>
      <c r="G119" s="206" t="s">
        <v>324</v>
      </c>
      <c r="H119" s="33"/>
      <c r="I119" s="31">
        <v>100</v>
      </c>
      <c r="J119" s="31"/>
      <c r="K119" s="69">
        <f>SUM(H119:J119)</f>
        <v>100</v>
      </c>
      <c r="L119" s="33">
        <v>18</v>
      </c>
      <c r="M119" s="58">
        <v>7.3</v>
      </c>
      <c r="N119" s="59">
        <v>0.17</v>
      </c>
      <c r="O119" s="33">
        <v>150</v>
      </c>
      <c r="P119" s="31">
        <v>0</v>
      </c>
      <c r="Q119" s="153"/>
      <c r="R119" s="231">
        <f>I119</f>
        <v>100</v>
      </c>
      <c r="S119" s="64"/>
      <c r="T119" s="86">
        <f>K119</f>
        <v>100</v>
      </c>
      <c r="U119" s="86">
        <f>T119*L119</f>
        <v>1800</v>
      </c>
      <c r="V119" s="86">
        <f>T119*N119</f>
        <v>17</v>
      </c>
      <c r="W119" s="86">
        <f>T119*O119</f>
        <v>15000</v>
      </c>
      <c r="X119" s="86">
        <f>T119*P119</f>
        <v>0</v>
      </c>
      <c r="Y119" s="86"/>
      <c r="Z119" s="220"/>
      <c r="AB119" s="4"/>
      <c r="AC119" s="46"/>
      <c r="AD119" s="46"/>
      <c r="AE119" s="46"/>
      <c r="AF119" s="46"/>
    </row>
    <row r="120" spans="2:32" ht="12.75">
      <c r="B120" s="3"/>
      <c r="C120" s="3"/>
      <c r="D120" s="149"/>
      <c r="E120" s="149"/>
      <c r="F120" s="5"/>
      <c r="G120" s="206"/>
      <c r="H120" s="33"/>
      <c r="I120" s="31"/>
      <c r="J120" s="31"/>
      <c r="K120" s="69"/>
      <c r="L120" s="33"/>
      <c r="M120" s="58"/>
      <c r="N120" s="59"/>
      <c r="O120" s="33"/>
      <c r="P120" s="31"/>
      <c r="Q120" s="153"/>
      <c r="R120" s="231"/>
      <c r="S120" s="64"/>
      <c r="T120" s="86"/>
      <c r="U120" s="86"/>
      <c r="V120" s="86"/>
      <c r="W120" s="86"/>
      <c r="X120" s="86"/>
      <c r="Y120" s="86"/>
      <c r="Z120" s="220"/>
      <c r="AB120" s="4"/>
      <c r="AC120" s="46"/>
      <c r="AD120" s="46"/>
      <c r="AE120" s="46"/>
      <c r="AF120" s="46"/>
    </row>
    <row r="121" spans="2:32" ht="12.75">
      <c r="B121" s="3"/>
      <c r="C121" s="3"/>
      <c r="D121" s="149"/>
      <c r="E121" s="149"/>
      <c r="F121" s="5"/>
      <c r="G121" s="206"/>
      <c r="H121" s="33"/>
      <c r="I121" s="31"/>
      <c r="J121" s="31"/>
      <c r="K121" s="69"/>
      <c r="L121" s="33"/>
      <c r="M121" s="58"/>
      <c r="N121" s="59"/>
      <c r="O121" s="33"/>
      <c r="P121" s="31"/>
      <c r="Q121" s="153"/>
      <c r="R121" s="231"/>
      <c r="S121" s="64"/>
      <c r="T121" s="86"/>
      <c r="U121" s="86"/>
      <c r="V121" s="86"/>
      <c r="W121" s="86"/>
      <c r="X121" s="86"/>
      <c r="Y121" s="86"/>
      <c r="Z121" s="220"/>
      <c r="AB121" s="4"/>
      <c r="AC121" s="46"/>
      <c r="AD121" s="46"/>
      <c r="AE121" s="46"/>
      <c r="AF121" s="46"/>
    </row>
    <row r="122" spans="2:32" ht="12.75">
      <c r="B122" s="3"/>
      <c r="C122" s="3"/>
      <c r="D122" s="149"/>
      <c r="E122" s="149"/>
      <c r="F122" s="5"/>
      <c r="G122" s="206"/>
      <c r="H122" s="33"/>
      <c r="I122" s="31"/>
      <c r="J122" s="31"/>
      <c r="K122" s="69"/>
      <c r="L122" s="33"/>
      <c r="M122" s="58"/>
      <c r="N122" s="59"/>
      <c r="O122" s="33"/>
      <c r="P122" s="31"/>
      <c r="Q122" s="153"/>
      <c r="R122" s="231"/>
      <c r="S122" s="64"/>
      <c r="T122" s="86"/>
      <c r="U122" s="86"/>
      <c r="V122" s="86"/>
      <c r="W122" s="86"/>
      <c r="X122" s="86"/>
      <c r="Y122" s="86"/>
      <c r="Z122" s="220"/>
      <c r="AB122" s="4"/>
      <c r="AC122" s="46"/>
      <c r="AD122" s="46"/>
      <c r="AE122" s="46"/>
      <c r="AF122" s="46"/>
    </row>
    <row r="123" spans="2:32" ht="12.75">
      <c r="B123" s="3"/>
      <c r="C123" s="3"/>
      <c r="D123" s="149"/>
      <c r="E123" s="149"/>
      <c r="F123" s="5"/>
      <c r="G123" s="206"/>
      <c r="H123" s="33"/>
      <c r="I123" s="31"/>
      <c r="J123" s="31"/>
      <c r="K123" s="69"/>
      <c r="L123" s="33"/>
      <c r="M123" s="58"/>
      <c r="N123" s="59"/>
      <c r="O123" s="33"/>
      <c r="P123" s="31"/>
      <c r="Q123" s="153"/>
      <c r="R123" s="231"/>
      <c r="S123" s="64"/>
      <c r="T123" s="86"/>
      <c r="U123" s="86"/>
      <c r="V123" s="86"/>
      <c r="W123" s="86"/>
      <c r="X123" s="86"/>
      <c r="Y123" s="86"/>
      <c r="Z123" s="220"/>
      <c r="AB123" s="4"/>
      <c r="AC123" s="46"/>
      <c r="AD123" s="46"/>
      <c r="AE123" s="46"/>
      <c r="AF123" s="46"/>
    </row>
    <row r="124" spans="2:32" ht="12.75">
      <c r="B124" s="3" t="s">
        <v>376</v>
      </c>
      <c r="C124" s="3" t="s">
        <v>534</v>
      </c>
      <c r="D124" s="149" t="s">
        <v>432</v>
      </c>
      <c r="E124" s="149" t="s">
        <v>386</v>
      </c>
      <c r="F124" s="5">
        <v>1</v>
      </c>
      <c r="G124" s="206" t="s">
        <v>459</v>
      </c>
      <c r="H124" s="33"/>
      <c r="I124" s="31"/>
      <c r="J124" s="31">
        <v>231</v>
      </c>
      <c r="K124" s="69">
        <f aca="true" t="shared" si="19" ref="K124:K131">SUM(H124:J124)</f>
        <v>231</v>
      </c>
      <c r="L124" s="33">
        <v>43</v>
      </c>
      <c r="M124" s="58">
        <v>7.5</v>
      </c>
      <c r="N124" s="59">
        <v>0.19</v>
      </c>
      <c r="O124" s="33">
        <v>3050</v>
      </c>
      <c r="P124" s="31">
        <v>35</v>
      </c>
      <c r="Q124" s="236" t="s">
        <v>444</v>
      </c>
      <c r="R124" s="231"/>
      <c r="S124" s="64">
        <f>J124</f>
        <v>231</v>
      </c>
      <c r="T124" s="86">
        <f>K124</f>
        <v>231</v>
      </c>
      <c r="U124" s="86">
        <f aca="true" t="shared" si="20" ref="U124:U131">T124*L124</f>
        <v>9933</v>
      </c>
      <c r="V124" s="86">
        <f aca="true" t="shared" si="21" ref="V124:V131">T124*N124</f>
        <v>43.89</v>
      </c>
      <c r="W124" s="86">
        <f aca="true" t="shared" si="22" ref="W124:W131">T124*O124</f>
        <v>704550</v>
      </c>
      <c r="X124" s="86">
        <f aca="true" t="shared" si="23" ref="X124:X131">T124*P124</f>
        <v>8085</v>
      </c>
      <c r="Y124" s="86"/>
      <c r="Z124" s="220"/>
      <c r="AB124" s="4"/>
      <c r="AC124" s="46"/>
      <c r="AD124" s="46"/>
      <c r="AE124" s="46"/>
      <c r="AF124" s="46"/>
    </row>
    <row r="125" spans="2:32" ht="12.75">
      <c r="B125" s="3"/>
      <c r="C125" s="3"/>
      <c r="D125" s="149"/>
      <c r="E125" s="149"/>
      <c r="F125" s="5">
        <v>2</v>
      </c>
      <c r="G125" s="206" t="s">
        <v>435</v>
      </c>
      <c r="H125" s="33"/>
      <c r="I125" s="31">
        <v>264</v>
      </c>
      <c r="J125" s="31"/>
      <c r="K125" s="69">
        <f t="shared" si="19"/>
        <v>264</v>
      </c>
      <c r="L125" s="33">
        <v>48</v>
      </c>
      <c r="M125" s="58">
        <v>7.6</v>
      </c>
      <c r="N125" s="59">
        <v>0.19</v>
      </c>
      <c r="O125" s="33">
        <v>3050</v>
      </c>
      <c r="P125" s="31">
        <v>35</v>
      </c>
      <c r="Q125" s="153"/>
      <c r="R125" s="231">
        <f>I125</f>
        <v>264</v>
      </c>
      <c r="S125" s="64"/>
      <c r="T125" s="86">
        <f aca="true" t="shared" si="24" ref="T125:T131">K125</f>
        <v>264</v>
      </c>
      <c r="U125" s="86">
        <f t="shared" si="20"/>
        <v>12672</v>
      </c>
      <c r="V125" s="86">
        <f t="shared" si="21"/>
        <v>50.160000000000004</v>
      </c>
      <c r="W125" s="86">
        <f t="shared" si="22"/>
        <v>805200</v>
      </c>
      <c r="X125" s="86">
        <f t="shared" si="23"/>
        <v>9240</v>
      </c>
      <c r="Y125" s="86"/>
      <c r="Z125" s="220"/>
      <c r="AB125" s="4"/>
      <c r="AC125" s="46"/>
      <c r="AD125" s="46"/>
      <c r="AE125" s="46"/>
      <c r="AF125" s="46"/>
    </row>
    <row r="126" spans="2:32" ht="12.75">
      <c r="B126" s="3"/>
      <c r="C126" s="3"/>
      <c r="D126" s="149"/>
      <c r="E126" s="149"/>
      <c r="F126" s="5">
        <v>3</v>
      </c>
      <c r="G126" s="206" t="s">
        <v>461</v>
      </c>
      <c r="H126" s="33"/>
      <c r="I126" s="31"/>
      <c r="J126" s="31">
        <v>231</v>
      </c>
      <c r="K126" s="69">
        <f t="shared" si="19"/>
        <v>231</v>
      </c>
      <c r="L126" s="33">
        <v>43</v>
      </c>
      <c r="M126" s="58">
        <v>7.6</v>
      </c>
      <c r="N126" s="59">
        <v>0.19</v>
      </c>
      <c r="O126" s="33">
        <v>1350</v>
      </c>
      <c r="P126" s="31">
        <v>20</v>
      </c>
      <c r="Q126" s="153"/>
      <c r="R126" s="231"/>
      <c r="S126" s="64">
        <f>J126</f>
        <v>231</v>
      </c>
      <c r="T126" s="86">
        <f t="shared" si="24"/>
        <v>231</v>
      </c>
      <c r="U126" s="86">
        <f t="shared" si="20"/>
        <v>9933</v>
      </c>
      <c r="V126" s="86">
        <f t="shared" si="21"/>
        <v>43.89</v>
      </c>
      <c r="W126" s="86">
        <f t="shared" si="22"/>
        <v>311850</v>
      </c>
      <c r="X126" s="86">
        <f t="shared" si="23"/>
        <v>4620</v>
      </c>
      <c r="Y126" s="86"/>
      <c r="Z126" s="220"/>
      <c r="AB126" s="4"/>
      <c r="AC126" s="46"/>
      <c r="AD126" s="46"/>
      <c r="AE126" s="46"/>
      <c r="AF126" s="46"/>
    </row>
    <row r="127" spans="2:32" ht="12.75">
      <c r="B127" s="3"/>
      <c r="C127" s="3"/>
      <c r="D127" s="149"/>
      <c r="E127" s="149"/>
      <c r="F127" s="5">
        <v>4</v>
      </c>
      <c r="G127" s="206" t="s">
        <v>458</v>
      </c>
      <c r="H127" s="33"/>
      <c r="I127" s="31"/>
      <c r="J127" s="31">
        <v>231</v>
      </c>
      <c r="K127" s="69">
        <f t="shared" si="19"/>
        <v>231</v>
      </c>
      <c r="L127" s="33">
        <v>51</v>
      </c>
      <c r="M127" s="58">
        <v>6.8</v>
      </c>
      <c r="N127" s="59">
        <v>0.19</v>
      </c>
      <c r="O127" s="33">
        <v>2400</v>
      </c>
      <c r="P127" s="31">
        <v>20</v>
      </c>
      <c r="Q127" s="153"/>
      <c r="R127" s="231"/>
      <c r="S127" s="64">
        <f>J127</f>
        <v>231</v>
      </c>
      <c r="T127" s="86">
        <f t="shared" si="24"/>
        <v>231</v>
      </c>
      <c r="U127" s="86">
        <f t="shared" si="20"/>
        <v>11781</v>
      </c>
      <c r="V127" s="86">
        <f t="shared" si="21"/>
        <v>43.89</v>
      </c>
      <c r="W127" s="86">
        <f t="shared" si="22"/>
        <v>554400</v>
      </c>
      <c r="X127" s="86">
        <f t="shared" si="23"/>
        <v>4620</v>
      </c>
      <c r="Y127" s="86"/>
      <c r="Z127" s="220"/>
      <c r="AB127" s="4"/>
      <c r="AC127" s="46"/>
      <c r="AD127" s="46"/>
      <c r="AE127" s="46"/>
      <c r="AF127" s="46"/>
    </row>
    <row r="128" spans="2:32" ht="12.75">
      <c r="B128" s="3"/>
      <c r="C128" s="154" t="s">
        <v>279</v>
      </c>
      <c r="D128" s="155">
        <f>SUM(I124:J131)</f>
        <v>1764</v>
      </c>
      <c r="E128" s="149"/>
      <c r="F128" s="5">
        <v>5</v>
      </c>
      <c r="G128" s="206" t="s">
        <v>460</v>
      </c>
      <c r="H128" s="33"/>
      <c r="I128" s="31"/>
      <c r="J128" s="31">
        <v>231</v>
      </c>
      <c r="K128" s="69">
        <f t="shared" si="19"/>
        <v>231</v>
      </c>
      <c r="L128" s="33">
        <v>51</v>
      </c>
      <c r="M128" s="58">
        <v>7.2</v>
      </c>
      <c r="N128" s="59">
        <v>0.19</v>
      </c>
      <c r="O128" s="33">
        <v>2250</v>
      </c>
      <c r="P128" s="31">
        <v>18</v>
      </c>
      <c r="Q128" s="153"/>
      <c r="R128" s="231"/>
      <c r="S128" s="64">
        <f>J128</f>
        <v>231</v>
      </c>
      <c r="T128" s="86">
        <f t="shared" si="24"/>
        <v>231</v>
      </c>
      <c r="U128" s="86">
        <f t="shared" si="20"/>
        <v>11781</v>
      </c>
      <c r="V128" s="86">
        <f t="shared" si="21"/>
        <v>43.89</v>
      </c>
      <c r="W128" s="86">
        <f t="shared" si="22"/>
        <v>519750</v>
      </c>
      <c r="X128" s="86">
        <f t="shared" si="23"/>
        <v>4158</v>
      </c>
      <c r="Y128" s="86"/>
      <c r="Z128" s="220"/>
      <c r="AB128" s="4"/>
      <c r="AC128" s="46"/>
      <c r="AD128" s="46"/>
      <c r="AE128" s="46"/>
      <c r="AF128" s="46"/>
    </row>
    <row r="129" spans="2:32" ht="12.75">
      <c r="B129" s="3"/>
      <c r="C129" s="3"/>
      <c r="D129" s="149"/>
      <c r="E129" s="149"/>
      <c r="F129" s="5">
        <v>6</v>
      </c>
      <c r="G129" s="206" t="s">
        <v>465</v>
      </c>
      <c r="H129" s="33"/>
      <c r="I129" s="31"/>
      <c r="J129" s="31">
        <v>231</v>
      </c>
      <c r="K129" s="69">
        <f t="shared" si="19"/>
        <v>231</v>
      </c>
      <c r="L129" s="33">
        <v>53</v>
      </c>
      <c r="M129" s="58">
        <v>7.2</v>
      </c>
      <c r="N129" s="59">
        <v>0.21</v>
      </c>
      <c r="O129" s="33">
        <v>850</v>
      </c>
      <c r="P129" s="31">
        <v>5</v>
      </c>
      <c r="Q129" s="153"/>
      <c r="R129" s="231"/>
      <c r="S129" s="64">
        <f>J129</f>
        <v>231</v>
      </c>
      <c r="T129" s="86">
        <f t="shared" si="24"/>
        <v>231</v>
      </c>
      <c r="U129" s="86">
        <f t="shared" si="20"/>
        <v>12243</v>
      </c>
      <c r="V129" s="86">
        <f t="shared" si="21"/>
        <v>48.51</v>
      </c>
      <c r="W129" s="86">
        <f t="shared" si="22"/>
        <v>196350</v>
      </c>
      <c r="X129" s="86">
        <f t="shared" si="23"/>
        <v>1155</v>
      </c>
      <c r="Y129" s="86"/>
      <c r="Z129" s="220"/>
      <c r="AB129" s="4"/>
      <c r="AC129" s="46"/>
      <c r="AD129" s="46"/>
      <c r="AE129" s="46"/>
      <c r="AF129" s="46"/>
    </row>
    <row r="130" spans="2:32" ht="12.75">
      <c r="B130" s="3"/>
      <c r="C130" s="3"/>
      <c r="D130" s="149"/>
      <c r="E130" s="149"/>
      <c r="F130" s="5">
        <v>7</v>
      </c>
      <c r="G130" s="206" t="s">
        <v>483</v>
      </c>
      <c r="H130" s="33"/>
      <c r="I130" s="31"/>
      <c r="J130" s="31">
        <v>231</v>
      </c>
      <c r="K130" s="69">
        <f t="shared" si="19"/>
        <v>231</v>
      </c>
      <c r="L130" s="33">
        <v>48</v>
      </c>
      <c r="M130" s="58">
        <v>7.2</v>
      </c>
      <c r="N130" s="59">
        <v>0.21</v>
      </c>
      <c r="O130" s="33">
        <v>300</v>
      </c>
      <c r="P130" s="31">
        <v>3</v>
      </c>
      <c r="Q130" s="153"/>
      <c r="R130" s="231"/>
      <c r="S130" s="64">
        <f>J130</f>
        <v>231</v>
      </c>
      <c r="T130" s="86">
        <f t="shared" si="24"/>
        <v>231</v>
      </c>
      <c r="U130" s="86">
        <f t="shared" si="20"/>
        <v>11088</v>
      </c>
      <c r="V130" s="86">
        <f t="shared" si="21"/>
        <v>48.51</v>
      </c>
      <c r="W130" s="86">
        <f t="shared" si="22"/>
        <v>69300</v>
      </c>
      <c r="X130" s="86">
        <f t="shared" si="23"/>
        <v>693</v>
      </c>
      <c r="Y130" s="86"/>
      <c r="Z130" s="220"/>
      <c r="AB130" s="4"/>
      <c r="AC130" s="46"/>
      <c r="AD130" s="46"/>
      <c r="AE130" s="46"/>
      <c r="AF130" s="46"/>
    </row>
    <row r="131" spans="2:32" ht="12.75">
      <c r="B131" s="3"/>
      <c r="C131" s="3"/>
      <c r="D131" s="149"/>
      <c r="E131" s="149"/>
      <c r="F131" s="5">
        <v>8</v>
      </c>
      <c r="G131" s="206" t="s">
        <v>324</v>
      </c>
      <c r="H131" s="33"/>
      <c r="I131" s="31">
        <v>114</v>
      </c>
      <c r="J131" s="31"/>
      <c r="K131" s="69">
        <f t="shared" si="19"/>
        <v>114</v>
      </c>
      <c r="L131" s="33">
        <v>18</v>
      </c>
      <c r="M131" s="58">
        <v>7.3</v>
      </c>
      <c r="N131" s="59">
        <v>0.17</v>
      </c>
      <c r="O131" s="33">
        <v>100</v>
      </c>
      <c r="P131" s="31">
        <v>0</v>
      </c>
      <c r="Q131" s="153"/>
      <c r="R131" s="231">
        <f>I131</f>
        <v>114</v>
      </c>
      <c r="S131" s="64"/>
      <c r="T131" s="86">
        <f t="shared" si="24"/>
        <v>114</v>
      </c>
      <c r="U131" s="86">
        <f t="shared" si="20"/>
        <v>2052</v>
      </c>
      <c r="V131" s="86">
        <f t="shared" si="21"/>
        <v>19.380000000000003</v>
      </c>
      <c r="W131" s="86">
        <f t="shared" si="22"/>
        <v>11400</v>
      </c>
      <c r="X131" s="86">
        <f t="shared" si="23"/>
        <v>0</v>
      </c>
      <c r="Y131" s="86"/>
      <c r="Z131" s="220"/>
      <c r="AB131" s="4"/>
      <c r="AC131" s="46"/>
      <c r="AD131" s="46"/>
      <c r="AE131" s="46"/>
      <c r="AF131" s="46"/>
    </row>
    <row r="132" spans="2:32" ht="12.75">
      <c r="B132" s="3"/>
      <c r="C132" s="3"/>
      <c r="D132" s="149"/>
      <c r="E132" s="149"/>
      <c r="F132" s="5"/>
      <c r="G132" s="206"/>
      <c r="H132" s="33"/>
      <c r="I132" s="31"/>
      <c r="J132" s="31"/>
      <c r="K132" s="69"/>
      <c r="L132" s="33"/>
      <c r="M132" s="58"/>
      <c r="N132" s="59"/>
      <c r="O132" s="33"/>
      <c r="P132" s="31"/>
      <c r="Q132" s="153"/>
      <c r="R132" s="231"/>
      <c r="S132" s="64"/>
      <c r="T132" s="86"/>
      <c r="U132" s="86"/>
      <c r="V132" s="86"/>
      <c r="W132" s="86"/>
      <c r="X132" s="86"/>
      <c r="Y132" s="86"/>
      <c r="Z132" s="220"/>
      <c r="AB132" s="4"/>
      <c r="AC132" s="46"/>
      <c r="AD132" s="46"/>
      <c r="AE132" s="46"/>
      <c r="AF132" s="46"/>
    </row>
    <row r="133" spans="2:32" ht="12.75">
      <c r="B133" s="3"/>
      <c r="C133" s="3"/>
      <c r="D133" s="149"/>
      <c r="E133" s="149"/>
      <c r="F133" s="5"/>
      <c r="G133" s="206"/>
      <c r="H133" s="33"/>
      <c r="I133" s="31"/>
      <c r="J133" s="31"/>
      <c r="K133" s="69"/>
      <c r="L133" s="33"/>
      <c r="M133" s="58"/>
      <c r="N133" s="59"/>
      <c r="O133" s="33"/>
      <c r="P133" s="31"/>
      <c r="Q133" s="153"/>
      <c r="R133" s="231"/>
      <c r="S133" s="64"/>
      <c r="T133" s="86"/>
      <c r="U133" s="86"/>
      <c r="V133" s="86"/>
      <c r="W133" s="86"/>
      <c r="X133" s="86"/>
      <c r="Y133" s="86"/>
      <c r="Z133" s="220"/>
      <c r="AB133" s="4"/>
      <c r="AC133" s="46"/>
      <c r="AD133" s="46"/>
      <c r="AE133" s="46"/>
      <c r="AF133" s="46"/>
    </row>
    <row r="134" spans="2:32" ht="12.75">
      <c r="B134" s="3"/>
      <c r="C134" s="3"/>
      <c r="D134" s="149"/>
      <c r="E134" s="149"/>
      <c r="F134" s="5"/>
      <c r="G134" s="206"/>
      <c r="H134" s="33"/>
      <c r="I134" s="31"/>
      <c r="J134" s="31"/>
      <c r="K134" s="69"/>
      <c r="L134" s="33"/>
      <c r="M134" s="58"/>
      <c r="N134" s="59"/>
      <c r="O134" s="33"/>
      <c r="P134" s="31"/>
      <c r="Q134" s="153"/>
      <c r="R134" s="231"/>
      <c r="S134" s="64"/>
      <c r="T134" s="86"/>
      <c r="U134" s="86"/>
      <c r="V134" s="86"/>
      <c r="W134" s="86"/>
      <c r="X134" s="86"/>
      <c r="Y134" s="86"/>
      <c r="Z134" s="220"/>
      <c r="AB134" s="4"/>
      <c r="AC134" s="46"/>
      <c r="AD134" s="46"/>
      <c r="AE134" s="46"/>
      <c r="AF134" s="46"/>
    </row>
    <row r="135" spans="2:32" ht="12.75">
      <c r="B135" s="3" t="s">
        <v>389</v>
      </c>
      <c r="C135" s="3" t="s">
        <v>535</v>
      </c>
      <c r="D135" s="149" t="s">
        <v>429</v>
      </c>
      <c r="E135" s="149" t="s">
        <v>386</v>
      </c>
      <c r="F135" s="5">
        <v>1</v>
      </c>
      <c r="G135" s="206" t="s">
        <v>458</v>
      </c>
      <c r="H135" s="33"/>
      <c r="I135" s="31"/>
      <c r="J135" s="31">
        <v>385</v>
      </c>
      <c r="K135" s="69">
        <f aca="true" t="shared" si="25" ref="K135:K141">SUM(H135:J135)</f>
        <v>385</v>
      </c>
      <c r="L135" s="33">
        <v>38</v>
      </c>
      <c r="M135" s="58">
        <v>7.9</v>
      </c>
      <c r="N135" s="59">
        <v>1.7</v>
      </c>
      <c r="O135" s="33">
        <v>3050</v>
      </c>
      <c r="P135" s="31">
        <v>75</v>
      </c>
      <c r="Q135" s="153"/>
      <c r="R135" s="231"/>
      <c r="S135" s="64">
        <f aca="true" t="shared" si="26" ref="S135:T138">J135</f>
        <v>385</v>
      </c>
      <c r="T135" s="86">
        <f t="shared" si="26"/>
        <v>385</v>
      </c>
      <c r="U135" s="86">
        <f aca="true" t="shared" si="27" ref="U135:U141">T135*L135</f>
        <v>14630</v>
      </c>
      <c r="V135" s="86">
        <f aca="true" t="shared" si="28" ref="V135:V141">T135*N135</f>
        <v>654.5</v>
      </c>
      <c r="W135" s="86">
        <f aca="true" t="shared" si="29" ref="W135:W141">T135*O135</f>
        <v>1174250</v>
      </c>
      <c r="X135" s="86">
        <f aca="true" t="shared" si="30" ref="X135:X141">T135*P135</f>
        <v>28875</v>
      </c>
      <c r="Y135" s="86"/>
      <c r="Z135" s="220"/>
      <c r="AB135" s="4"/>
      <c r="AC135" s="46"/>
      <c r="AD135" s="46"/>
      <c r="AE135" s="46"/>
      <c r="AF135" s="46"/>
    </row>
    <row r="136" spans="2:32" ht="12.75">
      <c r="B136" s="3"/>
      <c r="C136" s="275" t="s">
        <v>536</v>
      </c>
      <c r="D136" s="149" t="s">
        <v>432</v>
      </c>
      <c r="E136" s="149"/>
      <c r="F136" s="5">
        <v>2</v>
      </c>
      <c r="G136" s="206" t="s">
        <v>459</v>
      </c>
      <c r="H136" s="33"/>
      <c r="I136" s="31"/>
      <c r="J136" s="31">
        <v>385</v>
      </c>
      <c r="K136" s="69">
        <f t="shared" si="25"/>
        <v>385</v>
      </c>
      <c r="L136" s="33">
        <v>43</v>
      </c>
      <c r="M136" s="58">
        <v>8.1</v>
      </c>
      <c r="N136" s="59">
        <v>1.4</v>
      </c>
      <c r="O136" s="33">
        <v>3050</v>
      </c>
      <c r="P136" s="31">
        <v>61</v>
      </c>
      <c r="Q136" s="153"/>
      <c r="R136" s="231"/>
      <c r="S136" s="64">
        <f t="shared" si="26"/>
        <v>385</v>
      </c>
      <c r="T136" s="86">
        <f t="shared" si="26"/>
        <v>385</v>
      </c>
      <c r="U136" s="86">
        <f t="shared" si="27"/>
        <v>16555</v>
      </c>
      <c r="V136" s="86">
        <f t="shared" si="28"/>
        <v>539</v>
      </c>
      <c r="W136" s="86">
        <f t="shared" si="29"/>
        <v>1174250</v>
      </c>
      <c r="X136" s="86">
        <f t="shared" si="30"/>
        <v>23485</v>
      </c>
      <c r="Y136" s="86"/>
      <c r="Z136" s="220"/>
      <c r="AB136" s="4"/>
      <c r="AC136" s="46"/>
      <c r="AD136" s="46"/>
      <c r="AE136" s="46"/>
      <c r="AF136" s="46"/>
    </row>
    <row r="137" spans="2:32" ht="12.75">
      <c r="B137" s="3"/>
      <c r="C137" s="3"/>
      <c r="D137" s="149"/>
      <c r="E137" s="149"/>
      <c r="F137" s="5">
        <v>3</v>
      </c>
      <c r="G137" s="206" t="s">
        <v>460</v>
      </c>
      <c r="H137" s="33"/>
      <c r="I137" s="31"/>
      <c r="J137" s="31">
        <v>385</v>
      </c>
      <c r="K137" s="69">
        <f t="shared" si="25"/>
        <v>385</v>
      </c>
      <c r="L137" s="33">
        <v>51</v>
      </c>
      <c r="M137" s="58">
        <v>7.6</v>
      </c>
      <c r="N137" s="59">
        <v>1.4</v>
      </c>
      <c r="O137" s="33">
        <v>950</v>
      </c>
      <c r="P137" s="31">
        <v>28</v>
      </c>
      <c r="Q137" s="153"/>
      <c r="R137" s="231"/>
      <c r="S137" s="64">
        <f t="shared" si="26"/>
        <v>385</v>
      </c>
      <c r="T137" s="86">
        <f t="shared" si="26"/>
        <v>385</v>
      </c>
      <c r="U137" s="86">
        <f t="shared" si="27"/>
        <v>19635</v>
      </c>
      <c r="V137" s="86">
        <f t="shared" si="28"/>
        <v>539</v>
      </c>
      <c r="W137" s="86">
        <f t="shared" si="29"/>
        <v>365750</v>
      </c>
      <c r="X137" s="86">
        <f t="shared" si="30"/>
        <v>10780</v>
      </c>
      <c r="Y137" s="86"/>
      <c r="Z137" s="220"/>
      <c r="AB137" s="4"/>
      <c r="AC137" s="46"/>
      <c r="AD137" s="46"/>
      <c r="AE137" s="46"/>
      <c r="AF137" s="46"/>
    </row>
    <row r="138" spans="2:32" ht="12.75">
      <c r="B138" s="3"/>
      <c r="C138" s="3"/>
      <c r="D138" s="149"/>
      <c r="E138" s="149"/>
      <c r="F138" s="5">
        <v>4</v>
      </c>
      <c r="G138" s="206" t="s">
        <v>465</v>
      </c>
      <c r="H138" s="33"/>
      <c r="I138" s="31"/>
      <c r="J138" s="31">
        <v>385</v>
      </c>
      <c r="K138" s="69">
        <f t="shared" si="25"/>
        <v>385</v>
      </c>
      <c r="L138" s="33">
        <v>53</v>
      </c>
      <c r="M138" s="58">
        <v>7.1</v>
      </c>
      <c r="N138" s="59">
        <v>0.27</v>
      </c>
      <c r="O138" s="33">
        <v>900</v>
      </c>
      <c r="P138" s="31">
        <v>10</v>
      </c>
      <c r="Q138" s="153"/>
      <c r="R138" s="231"/>
      <c r="S138" s="64">
        <f t="shared" si="26"/>
        <v>385</v>
      </c>
      <c r="T138" s="86">
        <f t="shared" si="26"/>
        <v>385</v>
      </c>
      <c r="U138" s="86">
        <f t="shared" si="27"/>
        <v>20405</v>
      </c>
      <c r="V138" s="86">
        <f t="shared" si="28"/>
        <v>103.95</v>
      </c>
      <c r="W138" s="86">
        <f t="shared" si="29"/>
        <v>346500</v>
      </c>
      <c r="X138" s="86">
        <f t="shared" si="30"/>
        <v>3850</v>
      </c>
      <c r="Y138" s="86"/>
      <c r="Z138" s="220"/>
      <c r="AB138" s="4"/>
      <c r="AC138" s="46"/>
      <c r="AD138" s="46"/>
      <c r="AE138" s="46"/>
      <c r="AF138" s="46"/>
    </row>
    <row r="139" spans="2:32" ht="12.75">
      <c r="B139" s="3"/>
      <c r="C139" s="154" t="s">
        <v>279</v>
      </c>
      <c r="D139" s="155">
        <f>SUM(I135:J142)</f>
        <v>2174</v>
      </c>
      <c r="E139" s="149"/>
      <c r="F139" s="5">
        <v>5</v>
      </c>
      <c r="G139" s="206" t="s">
        <v>435</v>
      </c>
      <c r="H139" s="33"/>
      <c r="I139" s="31">
        <v>58</v>
      </c>
      <c r="J139" s="31"/>
      <c r="K139" s="69">
        <f t="shared" si="25"/>
        <v>58</v>
      </c>
      <c r="L139" s="33">
        <v>57</v>
      </c>
      <c r="M139" s="58">
        <v>7.3</v>
      </c>
      <c r="N139" s="59">
        <v>0.38</v>
      </c>
      <c r="O139" s="33">
        <v>1200</v>
      </c>
      <c r="P139" s="31">
        <v>15</v>
      </c>
      <c r="Q139" s="153"/>
      <c r="R139" s="231">
        <f>I139</f>
        <v>58</v>
      </c>
      <c r="S139" s="64"/>
      <c r="T139" s="86">
        <f>K139</f>
        <v>58</v>
      </c>
      <c r="U139" s="86">
        <f t="shared" si="27"/>
        <v>3306</v>
      </c>
      <c r="V139" s="86">
        <f t="shared" si="28"/>
        <v>22.04</v>
      </c>
      <c r="W139" s="86">
        <f t="shared" si="29"/>
        <v>69600</v>
      </c>
      <c r="X139" s="86">
        <f t="shared" si="30"/>
        <v>870</v>
      </c>
      <c r="Y139" s="86"/>
      <c r="Z139" s="220"/>
      <c r="AB139" s="4"/>
      <c r="AC139" s="46"/>
      <c r="AD139" s="46"/>
      <c r="AE139" s="46"/>
      <c r="AF139" s="46"/>
    </row>
    <row r="140" spans="2:32" ht="12.75">
      <c r="B140" s="3"/>
      <c r="C140" s="3"/>
      <c r="D140" s="149"/>
      <c r="E140" s="149"/>
      <c r="F140" s="5">
        <v>6</v>
      </c>
      <c r="G140" s="206" t="s">
        <v>461</v>
      </c>
      <c r="H140" s="33"/>
      <c r="I140" s="31"/>
      <c r="J140" s="31">
        <v>385</v>
      </c>
      <c r="K140" s="69">
        <f t="shared" si="25"/>
        <v>385</v>
      </c>
      <c r="L140" s="33">
        <v>33</v>
      </c>
      <c r="M140" s="58">
        <v>7.2</v>
      </c>
      <c r="N140" s="59">
        <v>0.21</v>
      </c>
      <c r="O140" s="33">
        <v>450</v>
      </c>
      <c r="P140" s="31">
        <v>5</v>
      </c>
      <c r="Q140" s="153"/>
      <c r="R140" s="231"/>
      <c r="S140" s="64">
        <f>J140</f>
        <v>385</v>
      </c>
      <c r="T140" s="86">
        <f>K140</f>
        <v>385</v>
      </c>
      <c r="U140" s="86">
        <f t="shared" si="27"/>
        <v>12705</v>
      </c>
      <c r="V140" s="86">
        <f t="shared" si="28"/>
        <v>80.85</v>
      </c>
      <c r="W140" s="86">
        <f t="shared" si="29"/>
        <v>173250</v>
      </c>
      <c r="X140" s="86">
        <f t="shared" si="30"/>
        <v>1925</v>
      </c>
      <c r="Y140" s="86"/>
      <c r="Z140" s="220"/>
      <c r="AB140" s="4"/>
      <c r="AC140" s="46"/>
      <c r="AD140" s="46"/>
      <c r="AE140" s="46"/>
      <c r="AF140" s="46"/>
    </row>
    <row r="141" spans="2:32" ht="12.75">
      <c r="B141" s="3"/>
      <c r="C141" s="3"/>
      <c r="D141" s="149"/>
      <c r="E141" s="149"/>
      <c r="F141" s="5">
        <v>7</v>
      </c>
      <c r="G141" s="206" t="s">
        <v>324</v>
      </c>
      <c r="H141" s="33"/>
      <c r="I141" s="31">
        <v>191</v>
      </c>
      <c r="J141" s="31"/>
      <c r="K141" s="69">
        <f t="shared" si="25"/>
        <v>191</v>
      </c>
      <c r="L141" s="33">
        <v>18</v>
      </c>
      <c r="M141" s="58">
        <v>7.3</v>
      </c>
      <c r="N141" s="59">
        <v>0.17</v>
      </c>
      <c r="O141" s="33">
        <v>150</v>
      </c>
      <c r="P141" s="31">
        <v>0</v>
      </c>
      <c r="Q141" s="153"/>
      <c r="R141" s="231">
        <f>I141</f>
        <v>191</v>
      </c>
      <c r="S141" s="64"/>
      <c r="T141" s="86">
        <f>K141</f>
        <v>191</v>
      </c>
      <c r="U141" s="86">
        <f t="shared" si="27"/>
        <v>3438</v>
      </c>
      <c r="V141" s="86">
        <f t="shared" si="28"/>
        <v>32.47</v>
      </c>
      <c r="W141" s="86">
        <f t="shared" si="29"/>
        <v>28650</v>
      </c>
      <c r="X141" s="86">
        <f t="shared" si="30"/>
        <v>0</v>
      </c>
      <c r="Y141" s="86"/>
      <c r="Z141" s="220"/>
      <c r="AB141" s="4"/>
      <c r="AC141" s="46"/>
      <c r="AD141" s="46"/>
      <c r="AE141" s="46"/>
      <c r="AF141" s="46"/>
    </row>
    <row r="142" spans="2:32" ht="12.75">
      <c r="B142" s="3"/>
      <c r="C142" s="3"/>
      <c r="D142" s="149"/>
      <c r="E142" s="149"/>
      <c r="F142" s="5"/>
      <c r="G142" s="206"/>
      <c r="H142" s="33"/>
      <c r="I142" s="31"/>
      <c r="J142" s="31"/>
      <c r="K142" s="69"/>
      <c r="L142" s="33"/>
      <c r="M142" s="58"/>
      <c r="N142" s="59"/>
      <c r="O142" s="33"/>
      <c r="P142" s="31"/>
      <c r="Q142" s="153"/>
      <c r="R142" s="231"/>
      <c r="S142" s="64"/>
      <c r="T142" s="86"/>
      <c r="U142" s="86"/>
      <c r="V142" s="86"/>
      <c r="W142" s="86"/>
      <c r="X142" s="86"/>
      <c r="Y142" s="86"/>
      <c r="Z142" s="220"/>
      <c r="AB142" s="4"/>
      <c r="AC142" s="46"/>
      <c r="AD142" s="46"/>
      <c r="AE142" s="46"/>
      <c r="AF142" s="46"/>
    </row>
    <row r="143" spans="2:32" ht="12.75">
      <c r="B143" s="3"/>
      <c r="C143" s="3"/>
      <c r="D143" s="149"/>
      <c r="E143" s="149"/>
      <c r="F143" s="5"/>
      <c r="G143" s="206"/>
      <c r="H143" s="33"/>
      <c r="I143" s="31"/>
      <c r="J143" s="31"/>
      <c r="K143" s="69"/>
      <c r="L143" s="33"/>
      <c r="M143" s="58"/>
      <c r="N143" s="59"/>
      <c r="O143" s="33"/>
      <c r="P143" s="31"/>
      <c r="Q143" s="153"/>
      <c r="R143" s="231"/>
      <c r="S143" s="64"/>
      <c r="T143" s="86"/>
      <c r="U143" s="86"/>
      <c r="V143" s="86"/>
      <c r="W143" s="86"/>
      <c r="X143" s="86"/>
      <c r="Y143" s="86"/>
      <c r="Z143" s="220"/>
      <c r="AB143" s="4"/>
      <c r="AC143" s="46"/>
      <c r="AD143" s="46"/>
      <c r="AE143" s="46"/>
      <c r="AF143" s="46"/>
    </row>
    <row r="144" spans="2:32" ht="12.75">
      <c r="B144" s="3"/>
      <c r="C144" s="3"/>
      <c r="D144" s="149"/>
      <c r="E144" s="149"/>
      <c r="F144" s="5"/>
      <c r="G144" s="206"/>
      <c r="H144" s="33"/>
      <c r="I144" s="31"/>
      <c r="J144" s="31"/>
      <c r="K144" s="69"/>
      <c r="L144" s="33"/>
      <c r="M144" s="58"/>
      <c r="N144" s="59"/>
      <c r="O144" s="33"/>
      <c r="P144" s="31"/>
      <c r="Q144" s="153"/>
      <c r="R144" s="231"/>
      <c r="S144" s="64"/>
      <c r="T144" s="86"/>
      <c r="U144" s="86"/>
      <c r="V144" s="86"/>
      <c r="W144" s="86"/>
      <c r="X144" s="86"/>
      <c r="Y144" s="86"/>
      <c r="Z144" s="220"/>
      <c r="AB144" s="4"/>
      <c r="AC144" s="46"/>
      <c r="AD144" s="46"/>
      <c r="AE144" s="46"/>
      <c r="AF144" s="46"/>
    </row>
    <row r="145" spans="2:32" ht="12.75">
      <c r="B145" s="3"/>
      <c r="C145" s="3"/>
      <c r="D145" s="149"/>
      <c r="E145" s="149"/>
      <c r="F145" s="5"/>
      <c r="G145" s="206"/>
      <c r="H145" s="33"/>
      <c r="I145" s="31"/>
      <c r="J145" s="31"/>
      <c r="K145" s="69"/>
      <c r="L145" s="33"/>
      <c r="M145" s="58"/>
      <c r="N145" s="59"/>
      <c r="O145" s="33"/>
      <c r="P145" s="31"/>
      <c r="Q145" s="153"/>
      <c r="R145" s="231"/>
      <c r="S145" s="64"/>
      <c r="T145" s="86"/>
      <c r="U145" s="86"/>
      <c r="V145" s="86"/>
      <c r="W145" s="86"/>
      <c r="X145" s="86"/>
      <c r="Y145" s="86"/>
      <c r="Z145" s="220"/>
      <c r="AB145" s="4"/>
      <c r="AC145" s="46"/>
      <c r="AD145" s="46"/>
      <c r="AE145" s="46"/>
      <c r="AF145" s="46"/>
    </row>
    <row r="146" spans="2:32" ht="12.75">
      <c r="B146" s="3" t="s">
        <v>393</v>
      </c>
      <c r="C146" s="3" t="s">
        <v>537</v>
      </c>
      <c r="D146" s="149" t="s">
        <v>432</v>
      </c>
      <c r="E146" s="149" t="s">
        <v>386</v>
      </c>
      <c r="F146" s="5">
        <v>1</v>
      </c>
      <c r="G146" s="206" t="s">
        <v>459</v>
      </c>
      <c r="H146" s="33"/>
      <c r="I146" s="31"/>
      <c r="J146" s="31">
        <v>735</v>
      </c>
      <c r="K146" s="69">
        <f aca="true" t="shared" si="31" ref="K146:K153">SUM(H146:J146)</f>
        <v>735</v>
      </c>
      <c r="L146" s="33">
        <v>43</v>
      </c>
      <c r="M146" s="58">
        <v>7.6</v>
      </c>
      <c r="N146" s="59">
        <v>1.5</v>
      </c>
      <c r="O146" s="33">
        <v>4010</v>
      </c>
      <c r="P146" s="31">
        <v>81</v>
      </c>
      <c r="Q146" s="153"/>
      <c r="R146" s="231"/>
      <c r="S146" s="64">
        <f aca="true" t="shared" si="32" ref="S146:T150">J146</f>
        <v>735</v>
      </c>
      <c r="T146" s="86">
        <f t="shared" si="32"/>
        <v>735</v>
      </c>
      <c r="U146" s="86">
        <f aca="true" t="shared" si="33" ref="U146:U153">T146*L146</f>
        <v>31605</v>
      </c>
      <c r="V146" s="86">
        <f aca="true" t="shared" si="34" ref="V146:V153">T146*N146</f>
        <v>1102.5</v>
      </c>
      <c r="W146" s="86">
        <f aca="true" t="shared" si="35" ref="W146:W153">T146*O146</f>
        <v>2947350</v>
      </c>
      <c r="X146" s="86">
        <f aca="true" t="shared" si="36" ref="X146:X153">T146*P146</f>
        <v>59535</v>
      </c>
      <c r="Y146" s="86"/>
      <c r="Z146" s="220"/>
      <c r="AB146" s="4"/>
      <c r="AC146" s="46"/>
      <c r="AD146" s="46"/>
      <c r="AE146" s="46"/>
      <c r="AF146" s="46"/>
    </row>
    <row r="147" spans="2:32" ht="12.75">
      <c r="B147" s="3"/>
      <c r="C147" s="3"/>
      <c r="D147" s="149"/>
      <c r="E147" s="149"/>
      <c r="F147" s="5">
        <v>2</v>
      </c>
      <c r="G147" s="206" t="s">
        <v>458</v>
      </c>
      <c r="H147" s="33"/>
      <c r="I147" s="31"/>
      <c r="J147" s="31">
        <v>735</v>
      </c>
      <c r="K147" s="69">
        <f t="shared" si="31"/>
        <v>735</v>
      </c>
      <c r="L147" s="33">
        <v>48</v>
      </c>
      <c r="M147" s="58">
        <v>7.4</v>
      </c>
      <c r="N147" s="59">
        <v>0.6</v>
      </c>
      <c r="O147" s="33">
        <v>1800</v>
      </c>
      <c r="P147" s="31">
        <v>51</v>
      </c>
      <c r="Q147" s="153"/>
      <c r="R147" s="231"/>
      <c r="S147" s="64">
        <f t="shared" si="32"/>
        <v>735</v>
      </c>
      <c r="T147" s="86">
        <f t="shared" si="32"/>
        <v>735</v>
      </c>
      <c r="U147" s="86">
        <f t="shared" si="33"/>
        <v>35280</v>
      </c>
      <c r="V147" s="86">
        <f t="shared" si="34"/>
        <v>441</v>
      </c>
      <c r="W147" s="86">
        <f t="shared" si="35"/>
        <v>1323000</v>
      </c>
      <c r="X147" s="86">
        <f t="shared" si="36"/>
        <v>37485</v>
      </c>
      <c r="Y147" s="86"/>
      <c r="Z147" s="220"/>
      <c r="AB147" s="4"/>
      <c r="AC147" s="46"/>
      <c r="AD147" s="46"/>
      <c r="AE147" s="46"/>
      <c r="AF147" s="46"/>
    </row>
    <row r="148" spans="2:32" ht="12.75">
      <c r="B148" s="3"/>
      <c r="C148" s="3"/>
      <c r="D148" s="149"/>
      <c r="E148" s="149"/>
      <c r="F148" s="5">
        <v>3</v>
      </c>
      <c r="G148" s="206" t="s">
        <v>461</v>
      </c>
      <c r="H148" s="33"/>
      <c r="I148" s="31"/>
      <c r="J148" s="31">
        <v>735</v>
      </c>
      <c r="K148" s="69">
        <f t="shared" si="31"/>
        <v>735</v>
      </c>
      <c r="L148" s="33">
        <v>48</v>
      </c>
      <c r="M148" s="58">
        <v>7.2</v>
      </c>
      <c r="N148" s="59">
        <v>0.4</v>
      </c>
      <c r="O148" s="33">
        <v>1050</v>
      </c>
      <c r="P148" s="31">
        <v>25</v>
      </c>
      <c r="Q148" s="153"/>
      <c r="R148" s="231"/>
      <c r="S148" s="64">
        <f t="shared" si="32"/>
        <v>735</v>
      </c>
      <c r="T148" s="86">
        <f t="shared" si="32"/>
        <v>735</v>
      </c>
      <c r="U148" s="86">
        <f t="shared" si="33"/>
        <v>35280</v>
      </c>
      <c r="V148" s="86">
        <f t="shared" si="34"/>
        <v>294</v>
      </c>
      <c r="W148" s="86">
        <f t="shared" si="35"/>
        <v>771750</v>
      </c>
      <c r="X148" s="86">
        <f t="shared" si="36"/>
        <v>18375</v>
      </c>
      <c r="Y148" s="86"/>
      <c r="Z148" s="220"/>
      <c r="AB148" s="4"/>
      <c r="AC148" s="46"/>
      <c r="AD148" s="46"/>
      <c r="AE148" s="46"/>
      <c r="AF148" s="46"/>
    </row>
    <row r="149" spans="2:32" ht="12.75">
      <c r="B149" s="3"/>
      <c r="C149" s="154" t="s">
        <v>279</v>
      </c>
      <c r="D149" s="155">
        <f>SUM(I146:J153)</f>
        <v>4967</v>
      </c>
      <c r="E149" s="149"/>
      <c r="F149" s="5">
        <v>4</v>
      </c>
      <c r="G149" s="206" t="s">
        <v>460</v>
      </c>
      <c r="H149" s="33"/>
      <c r="I149" s="31"/>
      <c r="J149" s="31">
        <v>735</v>
      </c>
      <c r="K149" s="69">
        <f t="shared" si="31"/>
        <v>735</v>
      </c>
      <c r="L149" s="33">
        <v>35</v>
      </c>
      <c r="M149" s="58">
        <v>6.8</v>
      </c>
      <c r="N149" s="59">
        <v>0.8</v>
      </c>
      <c r="O149" s="33">
        <v>1500</v>
      </c>
      <c r="P149" s="31">
        <v>18</v>
      </c>
      <c r="Q149" s="153"/>
      <c r="R149" s="231"/>
      <c r="S149" s="64">
        <f t="shared" si="32"/>
        <v>735</v>
      </c>
      <c r="T149" s="86">
        <f t="shared" si="32"/>
        <v>735</v>
      </c>
      <c r="U149" s="86">
        <f t="shared" si="33"/>
        <v>25725</v>
      </c>
      <c r="V149" s="86">
        <f t="shared" si="34"/>
        <v>588</v>
      </c>
      <c r="W149" s="86">
        <f t="shared" si="35"/>
        <v>1102500</v>
      </c>
      <c r="X149" s="86">
        <f t="shared" si="36"/>
        <v>13230</v>
      </c>
      <c r="Y149" s="86"/>
      <c r="Z149" s="220"/>
      <c r="AB149" s="4"/>
      <c r="AC149" s="46"/>
      <c r="AD149" s="46"/>
      <c r="AE149" s="46"/>
      <c r="AF149" s="46"/>
    </row>
    <row r="150" spans="2:32" ht="12.75">
      <c r="B150" s="3"/>
      <c r="C150" s="3"/>
      <c r="D150" s="149"/>
      <c r="E150" s="149"/>
      <c r="F150" s="5">
        <v>5</v>
      </c>
      <c r="G150" s="206" t="s">
        <v>465</v>
      </c>
      <c r="H150" s="33"/>
      <c r="I150" s="31"/>
      <c r="J150" s="31">
        <v>735</v>
      </c>
      <c r="K150" s="69">
        <f t="shared" si="31"/>
        <v>735</v>
      </c>
      <c r="L150" s="33">
        <v>27</v>
      </c>
      <c r="M150" s="58">
        <v>7.2</v>
      </c>
      <c r="N150" s="59">
        <v>1.4</v>
      </c>
      <c r="O150" s="33">
        <v>650</v>
      </c>
      <c r="P150" s="31">
        <v>15</v>
      </c>
      <c r="Q150" s="153"/>
      <c r="R150" s="231"/>
      <c r="S150" s="64">
        <f t="shared" si="32"/>
        <v>735</v>
      </c>
      <c r="T150" s="86">
        <f t="shared" si="32"/>
        <v>735</v>
      </c>
      <c r="U150" s="86">
        <f t="shared" si="33"/>
        <v>19845</v>
      </c>
      <c r="V150" s="86">
        <f t="shared" si="34"/>
        <v>1029</v>
      </c>
      <c r="W150" s="86">
        <f t="shared" si="35"/>
        <v>477750</v>
      </c>
      <c r="X150" s="86">
        <f t="shared" si="36"/>
        <v>11025</v>
      </c>
      <c r="Y150" s="86"/>
      <c r="Z150" s="220"/>
      <c r="AB150" s="4"/>
      <c r="AC150" s="46"/>
      <c r="AD150" s="46"/>
      <c r="AE150" s="46"/>
      <c r="AF150" s="46"/>
    </row>
    <row r="151" spans="2:32" ht="12.75">
      <c r="B151" s="3"/>
      <c r="C151" s="3"/>
      <c r="D151" s="149"/>
      <c r="E151" s="149"/>
      <c r="F151" s="5">
        <v>6</v>
      </c>
      <c r="G151" s="206" t="s">
        <v>435</v>
      </c>
      <c r="H151" s="33"/>
      <c r="I151" s="31">
        <v>219</v>
      </c>
      <c r="J151" s="31"/>
      <c r="K151" s="69">
        <f t="shared" si="31"/>
        <v>219</v>
      </c>
      <c r="L151" s="33">
        <v>35</v>
      </c>
      <c r="M151" s="58">
        <v>7.2</v>
      </c>
      <c r="N151" s="59">
        <v>1.8</v>
      </c>
      <c r="O151" s="33">
        <v>1150</v>
      </c>
      <c r="P151" s="31">
        <v>21</v>
      </c>
      <c r="Q151" s="153"/>
      <c r="R151" s="231">
        <f>I151</f>
        <v>219</v>
      </c>
      <c r="S151" s="64"/>
      <c r="T151" s="86">
        <f>K151</f>
        <v>219</v>
      </c>
      <c r="U151" s="86">
        <f t="shared" si="33"/>
        <v>7665</v>
      </c>
      <c r="V151" s="86">
        <f t="shared" si="34"/>
        <v>394.2</v>
      </c>
      <c r="W151" s="86">
        <f t="shared" si="35"/>
        <v>251850</v>
      </c>
      <c r="X151" s="86">
        <f t="shared" si="36"/>
        <v>4599</v>
      </c>
      <c r="Y151" s="86"/>
      <c r="Z151" s="220"/>
      <c r="AB151" s="4"/>
      <c r="AC151" s="46"/>
      <c r="AD151" s="46"/>
      <c r="AE151" s="46"/>
      <c r="AF151" s="46"/>
    </row>
    <row r="152" spans="2:32" ht="12.75">
      <c r="B152" s="3"/>
      <c r="C152" s="3"/>
      <c r="D152" s="149"/>
      <c r="E152" s="149"/>
      <c r="F152" s="5">
        <v>7</v>
      </c>
      <c r="G152" s="206" t="s">
        <v>483</v>
      </c>
      <c r="H152" s="33"/>
      <c r="I152" s="31">
        <v>735</v>
      </c>
      <c r="J152" s="31"/>
      <c r="K152" s="69">
        <f t="shared" si="31"/>
        <v>735</v>
      </c>
      <c r="L152" s="33">
        <v>18</v>
      </c>
      <c r="M152" s="58">
        <v>7.1</v>
      </c>
      <c r="N152" s="59">
        <v>0.8</v>
      </c>
      <c r="O152" s="33">
        <v>350</v>
      </c>
      <c r="P152" s="31">
        <v>12</v>
      </c>
      <c r="Q152" s="153"/>
      <c r="R152" s="231">
        <f>I152</f>
        <v>735</v>
      </c>
      <c r="S152" s="64"/>
      <c r="T152" s="86">
        <f>K152</f>
        <v>735</v>
      </c>
      <c r="U152" s="86">
        <f t="shared" si="33"/>
        <v>13230</v>
      </c>
      <c r="V152" s="86">
        <f t="shared" si="34"/>
        <v>588</v>
      </c>
      <c r="W152" s="86">
        <f t="shared" si="35"/>
        <v>257250</v>
      </c>
      <c r="X152" s="86">
        <f t="shared" si="36"/>
        <v>8820</v>
      </c>
      <c r="Y152" s="86"/>
      <c r="Z152" s="220"/>
      <c r="AB152" s="4"/>
      <c r="AC152" s="46"/>
      <c r="AD152" s="46"/>
      <c r="AE152" s="46"/>
      <c r="AF152" s="46"/>
    </row>
    <row r="153" spans="2:32" ht="12.75">
      <c r="B153" s="3"/>
      <c r="C153" s="3"/>
      <c r="D153" s="149"/>
      <c r="E153" s="149"/>
      <c r="F153" s="5">
        <v>8</v>
      </c>
      <c r="G153" s="206" t="s">
        <v>324</v>
      </c>
      <c r="H153" s="33"/>
      <c r="I153" s="31">
        <v>338</v>
      </c>
      <c r="J153" s="31"/>
      <c r="K153" s="69">
        <f t="shared" si="31"/>
        <v>338</v>
      </c>
      <c r="L153" s="33">
        <v>18</v>
      </c>
      <c r="M153" s="58">
        <v>7.3</v>
      </c>
      <c r="N153" s="59">
        <v>0.17</v>
      </c>
      <c r="O153" s="33">
        <v>100</v>
      </c>
      <c r="P153" s="31">
        <v>0</v>
      </c>
      <c r="Q153" s="153"/>
      <c r="R153" s="231">
        <f>I153</f>
        <v>338</v>
      </c>
      <c r="S153" s="64"/>
      <c r="T153" s="86">
        <f>K153</f>
        <v>338</v>
      </c>
      <c r="U153" s="86">
        <f t="shared" si="33"/>
        <v>6084</v>
      </c>
      <c r="V153" s="86">
        <f t="shared" si="34"/>
        <v>57.46</v>
      </c>
      <c r="W153" s="86">
        <f t="shared" si="35"/>
        <v>33800</v>
      </c>
      <c r="X153" s="86">
        <f t="shared" si="36"/>
        <v>0</v>
      </c>
      <c r="Y153" s="86"/>
      <c r="Z153" s="220"/>
      <c r="AB153" s="4"/>
      <c r="AC153" s="46"/>
      <c r="AD153" s="46"/>
      <c r="AE153" s="46"/>
      <c r="AF153" s="46"/>
    </row>
    <row r="154" spans="2:32" ht="12.75">
      <c r="B154" s="3"/>
      <c r="C154" s="3"/>
      <c r="D154" s="149"/>
      <c r="E154" s="149"/>
      <c r="F154" s="5"/>
      <c r="G154" s="206"/>
      <c r="H154" s="33"/>
      <c r="I154" s="31"/>
      <c r="J154" s="31"/>
      <c r="K154" s="69"/>
      <c r="L154" s="33"/>
      <c r="M154" s="58"/>
      <c r="N154" s="59"/>
      <c r="O154" s="33"/>
      <c r="P154" s="31"/>
      <c r="Q154" s="153"/>
      <c r="R154" s="231"/>
      <c r="S154" s="64"/>
      <c r="T154" s="86"/>
      <c r="U154" s="86"/>
      <c r="V154" s="86"/>
      <c r="W154" s="86"/>
      <c r="X154" s="86"/>
      <c r="Y154" s="86"/>
      <c r="Z154" s="220"/>
      <c r="AB154" s="4"/>
      <c r="AC154" s="46"/>
      <c r="AD154" s="46"/>
      <c r="AE154" s="46"/>
      <c r="AF154" s="46"/>
    </row>
    <row r="155" spans="2:32" ht="12.75">
      <c r="B155" s="3"/>
      <c r="C155" s="3"/>
      <c r="D155" s="149"/>
      <c r="E155" s="149"/>
      <c r="F155" s="5"/>
      <c r="G155" s="206"/>
      <c r="H155" s="33"/>
      <c r="I155" s="31"/>
      <c r="J155" s="31"/>
      <c r="K155" s="69"/>
      <c r="L155" s="33"/>
      <c r="M155" s="58"/>
      <c r="N155" s="59"/>
      <c r="O155" s="33"/>
      <c r="P155" s="31"/>
      <c r="Q155" s="153"/>
      <c r="R155" s="231"/>
      <c r="S155" s="64"/>
      <c r="T155" s="86"/>
      <c r="U155" s="86"/>
      <c r="V155" s="86"/>
      <c r="W155" s="86"/>
      <c r="X155" s="86"/>
      <c r="Y155" s="86"/>
      <c r="Z155" s="220"/>
      <c r="AB155" s="4"/>
      <c r="AC155" s="46"/>
      <c r="AD155" s="46"/>
      <c r="AE155" s="46"/>
      <c r="AF155" s="46"/>
    </row>
    <row r="156" spans="2:32" ht="12.75">
      <c r="B156" s="3"/>
      <c r="C156" s="3"/>
      <c r="D156" s="149"/>
      <c r="E156" s="149"/>
      <c r="F156" s="5"/>
      <c r="G156" s="206"/>
      <c r="H156" s="33"/>
      <c r="I156" s="31"/>
      <c r="J156" s="31"/>
      <c r="K156" s="69"/>
      <c r="L156" s="33"/>
      <c r="M156" s="58"/>
      <c r="N156" s="59"/>
      <c r="O156" s="33"/>
      <c r="P156" s="31"/>
      <c r="Q156" s="153"/>
      <c r="R156" s="231"/>
      <c r="S156" s="64"/>
      <c r="T156" s="86"/>
      <c r="U156" s="86"/>
      <c r="V156" s="86"/>
      <c r="W156" s="86"/>
      <c r="X156" s="86"/>
      <c r="Y156" s="86"/>
      <c r="Z156" s="220"/>
      <c r="AB156" s="4"/>
      <c r="AC156" s="46"/>
      <c r="AD156" s="46"/>
      <c r="AE156" s="46"/>
      <c r="AF156" s="46"/>
    </row>
    <row r="157" spans="2:32" ht="12.75">
      <c r="B157" s="3" t="s">
        <v>398</v>
      </c>
      <c r="C157" s="3" t="s">
        <v>538</v>
      </c>
      <c r="D157" s="149" t="s">
        <v>429</v>
      </c>
      <c r="E157" s="149" t="s">
        <v>438</v>
      </c>
      <c r="F157" s="5">
        <v>1</v>
      </c>
      <c r="G157" s="206" t="s">
        <v>458</v>
      </c>
      <c r="H157" s="33"/>
      <c r="I157" s="31"/>
      <c r="J157" s="31">
        <v>43</v>
      </c>
      <c r="K157" s="69">
        <f aca="true" t="shared" si="37" ref="K157:K162">SUM(H157:J157)</f>
        <v>43</v>
      </c>
      <c r="L157" s="33">
        <v>73</v>
      </c>
      <c r="M157" s="58">
        <v>8.2</v>
      </c>
      <c r="N157" s="59">
        <v>0.23</v>
      </c>
      <c r="O157" s="33">
        <v>4550</v>
      </c>
      <c r="P157" s="31">
        <v>55</v>
      </c>
      <c r="Q157" s="153"/>
      <c r="R157" s="231"/>
      <c r="S157" s="64">
        <f aca="true" t="shared" si="38" ref="S157:T161">J157</f>
        <v>43</v>
      </c>
      <c r="T157" s="86">
        <f t="shared" si="38"/>
        <v>43</v>
      </c>
      <c r="U157" s="86">
        <f aca="true" t="shared" si="39" ref="U157:U162">T157*L157</f>
        <v>3139</v>
      </c>
      <c r="V157" s="86">
        <f aca="true" t="shared" si="40" ref="V157:V162">T157*N157</f>
        <v>9.89</v>
      </c>
      <c r="W157" s="86">
        <f aca="true" t="shared" si="41" ref="W157:W162">T157*O157</f>
        <v>195650</v>
      </c>
      <c r="X157" s="86">
        <f aca="true" t="shared" si="42" ref="X157:X162">T157*P157</f>
        <v>2365</v>
      </c>
      <c r="Y157" s="86"/>
      <c r="Z157" s="220"/>
      <c r="AB157" s="4"/>
      <c r="AC157" s="46"/>
      <c r="AD157" s="46"/>
      <c r="AE157" s="46"/>
      <c r="AF157" s="46"/>
    </row>
    <row r="158" spans="2:32" ht="12.75">
      <c r="B158" s="3"/>
      <c r="C158" s="3" t="s">
        <v>539</v>
      </c>
      <c r="D158" s="149"/>
      <c r="E158" s="149"/>
      <c r="F158" s="5">
        <v>2</v>
      </c>
      <c r="G158" s="206" t="s">
        <v>460</v>
      </c>
      <c r="H158" s="33"/>
      <c r="I158" s="31"/>
      <c r="J158" s="31">
        <v>43</v>
      </c>
      <c r="K158" s="69">
        <f t="shared" si="37"/>
        <v>43</v>
      </c>
      <c r="L158" s="33">
        <v>31</v>
      </c>
      <c r="M158" s="58">
        <v>7.6</v>
      </c>
      <c r="N158" s="59">
        <v>0.21</v>
      </c>
      <c r="O158" s="33">
        <v>500</v>
      </c>
      <c r="P158" s="31">
        <v>10</v>
      </c>
      <c r="Q158" s="153"/>
      <c r="R158" s="231"/>
      <c r="S158" s="64">
        <f t="shared" si="38"/>
        <v>43</v>
      </c>
      <c r="T158" s="86">
        <f t="shared" si="38"/>
        <v>43</v>
      </c>
      <c r="U158" s="86">
        <f t="shared" si="39"/>
        <v>1333</v>
      </c>
      <c r="V158" s="86">
        <f t="shared" si="40"/>
        <v>9.03</v>
      </c>
      <c r="W158" s="86">
        <f t="shared" si="41"/>
        <v>21500</v>
      </c>
      <c r="X158" s="86">
        <f t="shared" si="42"/>
        <v>430</v>
      </c>
      <c r="Y158" s="86"/>
      <c r="Z158" s="220"/>
      <c r="AB158" s="4"/>
      <c r="AC158" s="46"/>
      <c r="AD158" s="46"/>
      <c r="AE158" s="46"/>
      <c r="AF158" s="46"/>
    </row>
    <row r="159" spans="2:32" ht="12.75">
      <c r="B159" s="3"/>
      <c r="C159" s="3"/>
      <c r="D159" s="149"/>
      <c r="E159" s="149"/>
      <c r="F159" s="5">
        <v>3</v>
      </c>
      <c r="G159" s="206" t="s">
        <v>435</v>
      </c>
      <c r="H159" s="33"/>
      <c r="I159" s="31"/>
      <c r="J159" s="31">
        <v>80</v>
      </c>
      <c r="K159" s="69">
        <f t="shared" si="37"/>
        <v>80</v>
      </c>
      <c r="L159" s="33">
        <v>48</v>
      </c>
      <c r="M159" s="58">
        <v>7.8</v>
      </c>
      <c r="N159" s="59">
        <v>0.18</v>
      </c>
      <c r="O159" s="33">
        <v>625</v>
      </c>
      <c r="P159" s="31">
        <v>10</v>
      </c>
      <c r="Q159" s="236" t="s">
        <v>444</v>
      </c>
      <c r="R159" s="231"/>
      <c r="S159" s="64">
        <f t="shared" si="38"/>
        <v>80</v>
      </c>
      <c r="T159" s="86">
        <f t="shared" si="38"/>
        <v>80</v>
      </c>
      <c r="U159" s="86">
        <f t="shared" si="39"/>
        <v>3840</v>
      </c>
      <c r="V159" s="86">
        <f t="shared" si="40"/>
        <v>14.399999999999999</v>
      </c>
      <c r="W159" s="86">
        <f t="shared" si="41"/>
        <v>50000</v>
      </c>
      <c r="X159" s="86">
        <f t="shared" si="42"/>
        <v>800</v>
      </c>
      <c r="Y159" s="86"/>
      <c r="Z159" s="220"/>
      <c r="AB159" s="4"/>
      <c r="AC159" s="46"/>
      <c r="AD159" s="46"/>
      <c r="AE159" s="46"/>
      <c r="AF159" s="46"/>
    </row>
    <row r="160" spans="2:32" ht="12.75">
      <c r="B160" s="3"/>
      <c r="C160" s="3"/>
      <c r="D160" s="149"/>
      <c r="E160" s="149"/>
      <c r="F160" s="5">
        <v>4</v>
      </c>
      <c r="G160" s="206" t="s">
        <v>465</v>
      </c>
      <c r="H160" s="33"/>
      <c r="I160" s="31"/>
      <c r="J160" s="31">
        <v>43</v>
      </c>
      <c r="K160" s="69">
        <f t="shared" si="37"/>
        <v>43</v>
      </c>
      <c r="L160" s="33">
        <v>68</v>
      </c>
      <c r="M160" s="58">
        <v>4.8</v>
      </c>
      <c r="N160" s="59">
        <v>1.3</v>
      </c>
      <c r="O160" s="33">
        <v>1800</v>
      </c>
      <c r="P160" s="31">
        <v>21</v>
      </c>
      <c r="Q160" s="153"/>
      <c r="R160" s="231"/>
      <c r="S160" s="64">
        <f t="shared" si="38"/>
        <v>43</v>
      </c>
      <c r="T160" s="86">
        <f t="shared" si="38"/>
        <v>43</v>
      </c>
      <c r="U160" s="86">
        <f t="shared" si="39"/>
        <v>2924</v>
      </c>
      <c r="V160" s="86">
        <f t="shared" si="40"/>
        <v>55.9</v>
      </c>
      <c r="W160" s="86">
        <f t="shared" si="41"/>
        <v>77400</v>
      </c>
      <c r="X160" s="86">
        <f t="shared" si="42"/>
        <v>903</v>
      </c>
      <c r="Y160" s="86"/>
      <c r="Z160" s="220"/>
      <c r="AB160" s="4"/>
      <c r="AC160" s="46"/>
      <c r="AD160" s="46"/>
      <c r="AE160" s="46"/>
      <c r="AF160" s="46"/>
    </row>
    <row r="161" spans="2:32" ht="12.75">
      <c r="B161" s="3"/>
      <c r="C161" s="154" t="s">
        <v>279</v>
      </c>
      <c r="D161" s="155">
        <f>SUM(I157:J162)</f>
        <v>295</v>
      </c>
      <c r="E161" s="149"/>
      <c r="F161" s="5">
        <v>5</v>
      </c>
      <c r="G161" s="206" t="s">
        <v>540</v>
      </c>
      <c r="H161" s="33"/>
      <c r="I161" s="31"/>
      <c r="J161" s="31">
        <v>43</v>
      </c>
      <c r="K161" s="69">
        <f t="shared" si="37"/>
        <v>43</v>
      </c>
      <c r="L161" s="33">
        <v>65</v>
      </c>
      <c r="M161" s="58">
        <v>3.6</v>
      </c>
      <c r="N161" s="59">
        <v>0.6</v>
      </c>
      <c r="O161" s="33">
        <v>105</v>
      </c>
      <c r="P161" s="31">
        <v>5</v>
      </c>
      <c r="Q161" s="153"/>
      <c r="R161" s="231"/>
      <c r="S161" s="64">
        <f t="shared" si="38"/>
        <v>43</v>
      </c>
      <c r="T161" s="86">
        <f t="shared" si="38"/>
        <v>43</v>
      </c>
      <c r="U161" s="86">
        <f t="shared" si="39"/>
        <v>2795</v>
      </c>
      <c r="V161" s="86">
        <f t="shared" si="40"/>
        <v>25.8</v>
      </c>
      <c r="W161" s="86">
        <f t="shared" si="41"/>
        <v>4515</v>
      </c>
      <c r="X161" s="86">
        <f t="shared" si="42"/>
        <v>215</v>
      </c>
      <c r="Y161" s="86"/>
      <c r="Z161" s="220"/>
      <c r="AB161" s="4"/>
      <c r="AC161" s="46"/>
      <c r="AD161" s="46"/>
      <c r="AE161" s="46"/>
      <c r="AF161" s="46"/>
    </row>
    <row r="162" spans="2:32" ht="12.75">
      <c r="B162" s="3"/>
      <c r="C162" s="3"/>
      <c r="D162" s="149"/>
      <c r="E162" s="149"/>
      <c r="F162" s="5">
        <v>6</v>
      </c>
      <c r="G162" s="206" t="s">
        <v>418</v>
      </c>
      <c r="H162" s="33"/>
      <c r="I162" s="31">
        <v>43</v>
      </c>
      <c r="J162" s="31"/>
      <c r="K162" s="69">
        <f t="shared" si="37"/>
        <v>43</v>
      </c>
      <c r="L162" s="33">
        <v>41</v>
      </c>
      <c r="M162" s="58">
        <v>6.8</v>
      </c>
      <c r="N162" s="59">
        <v>0.3</v>
      </c>
      <c r="O162" s="33">
        <v>400</v>
      </c>
      <c r="P162" s="31">
        <v>0</v>
      </c>
      <c r="Q162" s="153"/>
      <c r="R162" s="231">
        <f>I162</f>
        <v>43</v>
      </c>
      <c r="S162" s="64"/>
      <c r="T162" s="86">
        <f>K162</f>
        <v>43</v>
      </c>
      <c r="U162" s="86">
        <f t="shared" si="39"/>
        <v>1763</v>
      </c>
      <c r="V162" s="86">
        <f t="shared" si="40"/>
        <v>12.9</v>
      </c>
      <c r="W162" s="86">
        <f t="shared" si="41"/>
        <v>17200</v>
      </c>
      <c r="X162" s="86">
        <f t="shared" si="42"/>
        <v>0</v>
      </c>
      <c r="Y162" s="86"/>
      <c r="Z162" s="220"/>
      <c r="AB162" s="4"/>
      <c r="AC162" s="46"/>
      <c r="AD162" s="46"/>
      <c r="AE162" s="46"/>
      <c r="AF162" s="46"/>
    </row>
    <row r="163" spans="2:32" ht="12.75">
      <c r="B163" s="3"/>
      <c r="C163" s="3"/>
      <c r="D163" s="149"/>
      <c r="E163" s="149"/>
      <c r="F163" s="5"/>
      <c r="G163" s="206"/>
      <c r="H163" s="33"/>
      <c r="I163" s="31"/>
      <c r="J163" s="31"/>
      <c r="K163" s="69"/>
      <c r="L163" s="33"/>
      <c r="M163" s="58"/>
      <c r="N163" s="59"/>
      <c r="O163" s="33"/>
      <c r="P163" s="31"/>
      <c r="Q163" s="153"/>
      <c r="R163" s="153"/>
      <c r="S163" s="135"/>
      <c r="T163" s="221"/>
      <c r="U163" s="221"/>
      <c r="V163" s="86"/>
      <c r="W163" s="86"/>
      <c r="X163" s="86"/>
      <c r="Y163" s="86"/>
      <c r="Z163" s="220"/>
      <c r="AB163" s="4"/>
      <c r="AC163" s="46"/>
      <c r="AD163" s="46"/>
      <c r="AE163" s="46"/>
      <c r="AF163" s="46"/>
    </row>
    <row r="164" spans="2:32" ht="12.75">
      <c r="B164" s="3"/>
      <c r="C164" s="3"/>
      <c r="D164" s="149"/>
      <c r="E164" s="149"/>
      <c r="F164" s="5"/>
      <c r="G164" s="206"/>
      <c r="H164" s="33"/>
      <c r="I164" s="31"/>
      <c r="J164" s="31"/>
      <c r="K164" s="69"/>
      <c r="L164" s="33"/>
      <c r="M164" s="58"/>
      <c r="N164" s="59"/>
      <c r="O164" s="33"/>
      <c r="P164" s="31"/>
      <c r="Q164" s="153"/>
      <c r="R164" s="165">
        <f aca="true" t="shared" si="43" ref="R164:X164">SUM(R108:R162)</f>
        <v>2477</v>
      </c>
      <c r="S164" s="166">
        <f t="shared" si="43"/>
        <v>7850</v>
      </c>
      <c r="T164" s="166">
        <f t="shared" si="43"/>
        <v>10327</v>
      </c>
      <c r="U164" s="221">
        <f t="shared" si="43"/>
        <v>402763</v>
      </c>
      <c r="V164" s="221">
        <f t="shared" si="43"/>
        <v>68312.75999999998</v>
      </c>
      <c r="W164" s="221">
        <f t="shared" si="43"/>
        <v>15653315</v>
      </c>
      <c r="X164" s="221">
        <f t="shared" si="43"/>
        <v>292322</v>
      </c>
      <c r="Y164" s="221"/>
      <c r="Z164" s="276"/>
      <c r="AB164" s="4"/>
      <c r="AC164" s="46"/>
      <c r="AD164" s="46"/>
      <c r="AE164" s="46"/>
      <c r="AF164" s="46"/>
    </row>
    <row r="165" spans="2:32" ht="12.75">
      <c r="B165" s="3"/>
      <c r="C165" s="3"/>
      <c r="D165" s="149"/>
      <c r="E165" s="149"/>
      <c r="F165" s="5"/>
      <c r="G165" s="206"/>
      <c r="H165" s="33"/>
      <c r="I165" s="31"/>
      <c r="J165" s="31"/>
      <c r="K165" s="69"/>
      <c r="L165" s="33"/>
      <c r="M165" s="58"/>
      <c r="N165" s="59"/>
      <c r="O165" s="33"/>
      <c r="P165" s="31"/>
      <c r="Q165" s="153"/>
      <c r="R165" s="153"/>
      <c r="S165" s="135"/>
      <c r="T165" s="86"/>
      <c r="U165" s="141">
        <f>U164/$T$164</f>
        <v>39.000968335431395</v>
      </c>
      <c r="V165" s="140">
        <f>V164/$T$164</f>
        <v>6.614966592427615</v>
      </c>
      <c r="W165" s="141">
        <f>W164/$T$164</f>
        <v>1515.7659533262322</v>
      </c>
      <c r="X165" s="141">
        <f>X164/$T$164</f>
        <v>28.306574997579162</v>
      </c>
      <c r="Y165" s="141"/>
      <c r="Z165" s="265"/>
      <c r="AB165" s="4"/>
      <c r="AC165" s="46"/>
      <c r="AD165" s="46"/>
      <c r="AE165" s="46"/>
      <c r="AF165" s="46"/>
    </row>
    <row r="166" spans="2:32" ht="12.75">
      <c r="B166" s="3"/>
      <c r="C166" s="3"/>
      <c r="D166" s="149"/>
      <c r="E166" s="149"/>
      <c r="F166" s="5"/>
      <c r="G166" s="206"/>
      <c r="H166" s="33"/>
      <c r="I166" s="31"/>
      <c r="J166" s="31"/>
      <c r="K166" s="69"/>
      <c r="L166" s="33"/>
      <c r="M166" s="58"/>
      <c r="N166" s="59"/>
      <c r="O166" s="33"/>
      <c r="P166" s="31"/>
      <c r="Q166" s="153"/>
      <c r="R166" s="153"/>
      <c r="S166" s="135"/>
      <c r="T166" s="86"/>
      <c r="U166" s="86"/>
      <c r="V166" s="86"/>
      <c r="W166" s="86"/>
      <c r="X166" s="86"/>
      <c r="Y166" s="86"/>
      <c r="Z166" s="220"/>
      <c r="AB166" s="4"/>
      <c r="AC166" s="46"/>
      <c r="AD166" s="46"/>
      <c r="AE166" s="46"/>
      <c r="AF166" s="46"/>
    </row>
    <row r="167" spans="2:32" ht="12.75">
      <c r="B167" s="3"/>
      <c r="C167" s="3"/>
      <c r="D167" s="149"/>
      <c r="E167" s="149"/>
      <c r="F167" s="5"/>
      <c r="G167" s="206"/>
      <c r="H167" s="33"/>
      <c r="I167" s="31"/>
      <c r="J167" s="31"/>
      <c r="K167" s="69"/>
      <c r="L167" s="33"/>
      <c r="M167" s="58"/>
      <c r="N167" s="59"/>
      <c r="O167" s="33"/>
      <c r="P167" s="31"/>
      <c r="Q167" s="153"/>
      <c r="R167" s="153"/>
      <c r="S167" s="135"/>
      <c r="T167" s="86"/>
      <c r="U167" s="86"/>
      <c r="V167" s="86"/>
      <c r="W167" s="86"/>
      <c r="X167" s="86"/>
      <c r="Y167" s="86"/>
      <c r="Z167" s="220"/>
      <c r="AB167" s="4"/>
      <c r="AC167" s="46"/>
      <c r="AD167" s="46"/>
      <c r="AE167" s="46"/>
      <c r="AF167" s="46"/>
    </row>
    <row r="168" spans="2:32" ht="13.5" thickBot="1">
      <c r="B168" s="3"/>
      <c r="C168" s="3"/>
      <c r="D168" s="149"/>
      <c r="E168" s="149"/>
      <c r="F168" s="5"/>
      <c r="G168" s="206"/>
      <c r="H168" s="33"/>
      <c r="I168" s="31"/>
      <c r="J168" s="31"/>
      <c r="K168" s="69"/>
      <c r="L168" s="33"/>
      <c r="M168" s="58"/>
      <c r="N168" s="59"/>
      <c r="O168" s="33"/>
      <c r="P168" s="31"/>
      <c r="Q168" s="153"/>
      <c r="R168" s="274" t="s">
        <v>264</v>
      </c>
      <c r="S168" s="24"/>
      <c r="T168" s="250" t="s">
        <v>484</v>
      </c>
      <c r="U168" s="253" t="s">
        <v>541</v>
      </c>
      <c r="V168" s="253"/>
      <c r="W168" s="253"/>
      <c r="X168" s="253"/>
      <c r="Y168" s="252"/>
      <c r="Z168" s="255"/>
      <c r="AB168" s="4"/>
      <c r="AC168" s="46"/>
      <c r="AD168" s="46"/>
      <c r="AE168" s="46"/>
      <c r="AF168" s="46"/>
    </row>
    <row r="169" spans="2:32" ht="12.75">
      <c r="B169" s="230" t="s">
        <v>542</v>
      </c>
      <c r="C169" s="230" t="s">
        <v>400</v>
      </c>
      <c r="D169" s="149"/>
      <c r="E169" s="149"/>
      <c r="F169" s="5"/>
      <c r="G169" s="206"/>
      <c r="H169" s="33"/>
      <c r="I169" s="31"/>
      <c r="J169" s="31"/>
      <c r="K169" s="69"/>
      <c r="L169" s="33"/>
      <c r="M169" s="58"/>
      <c r="N169" s="59"/>
      <c r="O169" s="33"/>
      <c r="P169" s="31"/>
      <c r="Q169" s="153"/>
      <c r="R169" s="153"/>
      <c r="S169" s="135"/>
      <c r="T169" s="86"/>
      <c r="U169" s="86"/>
      <c r="V169" s="86"/>
      <c r="W169" s="86"/>
      <c r="X169" s="86"/>
      <c r="Y169" s="86"/>
      <c r="Z169" s="220"/>
      <c r="AB169" s="4"/>
      <c r="AC169" s="46"/>
      <c r="AD169" s="46"/>
      <c r="AE169" s="46"/>
      <c r="AF169" s="46"/>
    </row>
    <row r="170" spans="2:32" ht="12.75">
      <c r="B170" s="3"/>
      <c r="C170" s="3"/>
      <c r="D170" s="149"/>
      <c r="E170" s="149" t="s">
        <v>378</v>
      </c>
      <c r="F170" s="5">
        <v>1</v>
      </c>
      <c r="G170" s="206" t="s">
        <v>458</v>
      </c>
      <c r="H170" s="33"/>
      <c r="I170" s="31"/>
      <c r="J170" s="31">
        <v>150</v>
      </c>
      <c r="K170" s="69">
        <f>SUM(H170:J170)</f>
        <v>150</v>
      </c>
      <c r="L170" s="33">
        <v>77</v>
      </c>
      <c r="M170" s="58">
        <v>8.7</v>
      </c>
      <c r="N170" s="59">
        <v>2.1</v>
      </c>
      <c r="O170" s="33">
        <v>300</v>
      </c>
      <c r="P170" s="31">
        <v>15</v>
      </c>
      <c r="Q170" s="153"/>
      <c r="R170" s="231"/>
      <c r="S170" s="64">
        <f>J170</f>
        <v>150</v>
      </c>
      <c r="T170" s="86">
        <f>K170</f>
        <v>150</v>
      </c>
      <c r="U170" s="86">
        <f>T170*L170</f>
        <v>11550</v>
      </c>
      <c r="V170" s="86">
        <f>T170*N170</f>
        <v>315</v>
      </c>
      <c r="W170" s="86">
        <f>T170*O170</f>
        <v>45000</v>
      </c>
      <c r="X170" s="86">
        <f>T170*P170</f>
        <v>2250</v>
      </c>
      <c r="Y170" s="86"/>
      <c r="Z170" s="220"/>
      <c r="AB170" s="4"/>
      <c r="AC170" s="46"/>
      <c r="AD170" s="46"/>
      <c r="AE170" s="46"/>
      <c r="AF170" s="46"/>
    </row>
    <row r="171" spans="2:32" ht="12.75">
      <c r="B171" s="3"/>
      <c r="C171" s="154" t="s">
        <v>279</v>
      </c>
      <c r="D171" s="155">
        <f>SUM(I170:J171)</f>
        <v>300</v>
      </c>
      <c r="E171" s="149"/>
      <c r="F171" s="5">
        <v>2</v>
      </c>
      <c r="G171" s="206" t="s">
        <v>418</v>
      </c>
      <c r="H171" s="33"/>
      <c r="I171" s="31">
        <v>150</v>
      </c>
      <c r="J171" s="31"/>
      <c r="K171" s="69">
        <f>SUM(H171:J171)</f>
        <v>150</v>
      </c>
      <c r="L171" s="33">
        <v>54</v>
      </c>
      <c r="M171" s="58">
        <v>7.9</v>
      </c>
      <c r="N171" s="59">
        <v>1.5</v>
      </c>
      <c r="O171" s="33">
        <v>50</v>
      </c>
      <c r="P171" s="31">
        <v>5</v>
      </c>
      <c r="Q171" s="153"/>
      <c r="R171" s="231">
        <f>I171</f>
        <v>150</v>
      </c>
      <c r="S171" s="64"/>
      <c r="T171" s="86">
        <f>K171</f>
        <v>150</v>
      </c>
      <c r="U171" s="86">
        <f>T171*L171</f>
        <v>8100</v>
      </c>
      <c r="V171" s="86">
        <f>T171*N171</f>
        <v>225</v>
      </c>
      <c r="W171" s="86">
        <f>T171*O171</f>
        <v>7500</v>
      </c>
      <c r="X171" s="86">
        <f>T171*P171</f>
        <v>750</v>
      </c>
      <c r="Y171" s="86"/>
      <c r="Z171" s="220"/>
      <c r="AB171" s="4"/>
      <c r="AC171" s="46"/>
      <c r="AD171" s="46"/>
      <c r="AE171" s="46"/>
      <c r="AF171" s="46"/>
    </row>
    <row r="172" spans="2:32" ht="12.75">
      <c r="B172" s="3"/>
      <c r="C172" s="3"/>
      <c r="D172" s="149"/>
      <c r="E172" s="149"/>
      <c r="F172" s="5"/>
      <c r="G172" s="206"/>
      <c r="H172" s="33"/>
      <c r="I172" s="31"/>
      <c r="J172" s="31"/>
      <c r="K172" s="69"/>
      <c r="L172" s="33"/>
      <c r="M172" s="58"/>
      <c r="N172" s="59"/>
      <c r="O172" s="33"/>
      <c r="P172" s="31"/>
      <c r="Q172" s="153"/>
      <c r="R172" s="231"/>
      <c r="S172" s="64"/>
      <c r="T172" s="86"/>
      <c r="U172" s="86"/>
      <c r="V172" s="86"/>
      <c r="W172" s="86"/>
      <c r="X172" s="86"/>
      <c r="Y172" s="86"/>
      <c r="Z172" s="220"/>
      <c r="AB172" s="4"/>
      <c r="AC172" s="46"/>
      <c r="AD172" s="46"/>
      <c r="AE172" s="46"/>
      <c r="AF172" s="46"/>
    </row>
    <row r="173" spans="2:32" ht="12.75">
      <c r="B173" s="3" t="s">
        <v>543</v>
      </c>
      <c r="C173" s="3" t="s">
        <v>400</v>
      </c>
      <c r="D173" s="149"/>
      <c r="E173" s="149" t="s">
        <v>438</v>
      </c>
      <c r="F173" s="5">
        <v>1</v>
      </c>
      <c r="G173" s="206" t="s">
        <v>458</v>
      </c>
      <c r="H173" s="33"/>
      <c r="I173" s="31"/>
      <c r="J173" s="31">
        <v>356</v>
      </c>
      <c r="K173" s="69">
        <f>SUM(H173:J173)</f>
        <v>356</v>
      </c>
      <c r="L173" s="33">
        <v>78</v>
      </c>
      <c r="M173" s="58">
        <v>8.1</v>
      </c>
      <c r="N173" s="59">
        <v>2.5</v>
      </c>
      <c r="O173" s="33">
        <v>1350</v>
      </c>
      <c r="P173" s="31">
        <v>57</v>
      </c>
      <c r="Q173" s="153"/>
      <c r="R173" s="231"/>
      <c r="S173" s="64">
        <f>J173</f>
        <v>356</v>
      </c>
      <c r="T173" s="86">
        <f>K173</f>
        <v>356</v>
      </c>
      <c r="U173" s="86">
        <f>T173*L173</f>
        <v>27768</v>
      </c>
      <c r="V173" s="86">
        <f>T173*N173</f>
        <v>890</v>
      </c>
      <c r="W173" s="86">
        <f>T173*O173</f>
        <v>480600</v>
      </c>
      <c r="X173" s="86">
        <f>T173*P173</f>
        <v>20292</v>
      </c>
      <c r="Y173" s="86"/>
      <c r="Z173" s="220"/>
      <c r="AB173" s="4"/>
      <c r="AC173" s="46"/>
      <c r="AD173" s="46"/>
      <c r="AE173" s="46"/>
      <c r="AF173" s="46"/>
    </row>
    <row r="174" spans="2:32" ht="12.75">
      <c r="B174" s="3"/>
      <c r="C174" s="3"/>
      <c r="D174" s="149"/>
      <c r="E174" s="149"/>
      <c r="F174" s="5">
        <v>2</v>
      </c>
      <c r="G174" s="206" t="s">
        <v>418</v>
      </c>
      <c r="H174" s="33"/>
      <c r="I174" s="31">
        <v>356</v>
      </c>
      <c r="J174" s="31"/>
      <c r="K174" s="69">
        <f>SUM(H174:J174)</f>
        <v>356</v>
      </c>
      <c r="L174" s="33">
        <v>53</v>
      </c>
      <c r="M174" s="58">
        <v>7.9</v>
      </c>
      <c r="N174" s="59">
        <v>1.7</v>
      </c>
      <c r="O174" s="33">
        <v>150</v>
      </c>
      <c r="P174" s="31">
        <v>18</v>
      </c>
      <c r="Q174" s="153"/>
      <c r="R174" s="231">
        <f>I174</f>
        <v>356</v>
      </c>
      <c r="S174" s="64"/>
      <c r="T174" s="86">
        <f>K174</f>
        <v>356</v>
      </c>
      <c r="U174" s="86">
        <f>T174*L174</f>
        <v>18868</v>
      </c>
      <c r="V174" s="86">
        <f>T174*N174</f>
        <v>605.1999999999999</v>
      </c>
      <c r="W174" s="86">
        <f>T174*O174</f>
        <v>53400</v>
      </c>
      <c r="X174" s="86">
        <f>T174*P174</f>
        <v>6408</v>
      </c>
      <c r="Y174" s="86"/>
      <c r="Z174" s="220"/>
      <c r="AB174" s="4"/>
      <c r="AC174" s="46"/>
      <c r="AD174" s="46"/>
      <c r="AE174" s="46"/>
      <c r="AF174" s="46"/>
    </row>
    <row r="175" spans="2:32" ht="12.75">
      <c r="B175" s="3"/>
      <c r="C175" s="154" t="s">
        <v>279</v>
      </c>
      <c r="D175" s="155">
        <f>SUM(I173:J174)</f>
        <v>712</v>
      </c>
      <c r="E175" s="149"/>
      <c r="F175" s="5"/>
      <c r="G175" s="206"/>
      <c r="H175" s="33"/>
      <c r="I175" s="31"/>
      <c r="J175" s="31"/>
      <c r="K175" s="69"/>
      <c r="L175" s="33"/>
      <c r="M175" s="58"/>
      <c r="N175" s="59"/>
      <c r="O175" s="33"/>
      <c r="P175" s="31"/>
      <c r="Q175" s="153"/>
      <c r="R175" s="231"/>
      <c r="S175" s="64"/>
      <c r="T175" s="86"/>
      <c r="U175" s="86"/>
      <c r="V175" s="86"/>
      <c r="W175" s="86"/>
      <c r="X175" s="86"/>
      <c r="Y175" s="86"/>
      <c r="Z175" s="220"/>
      <c r="AB175" s="4"/>
      <c r="AC175" s="46"/>
      <c r="AD175" s="46"/>
      <c r="AE175" s="46"/>
      <c r="AF175" s="46"/>
    </row>
    <row r="176" spans="2:32" ht="12.75">
      <c r="B176" s="3"/>
      <c r="C176" s="3"/>
      <c r="D176" s="149"/>
      <c r="E176" s="149"/>
      <c r="F176" s="5"/>
      <c r="G176" s="206"/>
      <c r="H176" s="33"/>
      <c r="I176" s="31"/>
      <c r="J176" s="31"/>
      <c r="K176" s="69"/>
      <c r="L176" s="33"/>
      <c r="M176" s="58"/>
      <c r="N176" s="59"/>
      <c r="O176" s="33"/>
      <c r="P176" s="31"/>
      <c r="Q176" s="153"/>
      <c r="R176" s="231"/>
      <c r="S176" s="64"/>
      <c r="T176" s="86"/>
      <c r="U176" s="86"/>
      <c r="V176" s="86"/>
      <c r="W176" s="86"/>
      <c r="X176" s="86"/>
      <c r="Y176" s="86"/>
      <c r="Z176" s="220"/>
      <c r="AB176" s="4"/>
      <c r="AC176" s="46"/>
      <c r="AD176" s="46"/>
      <c r="AE176" s="46"/>
      <c r="AF176" s="46"/>
    </row>
    <row r="177" spans="2:32" ht="12.75">
      <c r="B177" s="3" t="s">
        <v>544</v>
      </c>
      <c r="C177" s="3" t="s">
        <v>400</v>
      </c>
      <c r="D177" s="149"/>
      <c r="E177" s="149" t="s">
        <v>386</v>
      </c>
      <c r="F177" s="5">
        <v>1</v>
      </c>
      <c r="G177" s="206" t="s">
        <v>458</v>
      </c>
      <c r="H177" s="33"/>
      <c r="I177" s="31"/>
      <c r="J177" s="31">
        <v>334</v>
      </c>
      <c r="K177" s="69">
        <f>SUM(H177:J177)</f>
        <v>334</v>
      </c>
      <c r="L177" s="33">
        <v>77</v>
      </c>
      <c r="M177" s="58">
        <v>8.7</v>
      </c>
      <c r="N177" s="59">
        <v>2.1</v>
      </c>
      <c r="O177" s="33">
        <v>300</v>
      </c>
      <c r="P177" s="31">
        <v>15</v>
      </c>
      <c r="Q177" s="153"/>
      <c r="R177" s="231"/>
      <c r="S177" s="64">
        <f>J177</f>
        <v>334</v>
      </c>
      <c r="T177" s="86">
        <f>K177</f>
        <v>334</v>
      </c>
      <c r="U177" s="86">
        <f>T177*L177</f>
        <v>25718</v>
      </c>
      <c r="V177" s="86">
        <f>T177*N177</f>
        <v>701.4</v>
      </c>
      <c r="W177" s="86">
        <f>T177*O177</f>
        <v>100200</v>
      </c>
      <c r="X177" s="86">
        <f>T177*P177</f>
        <v>5010</v>
      </c>
      <c r="Y177" s="86"/>
      <c r="Z177" s="220"/>
      <c r="AB177" s="4"/>
      <c r="AC177" s="46"/>
      <c r="AD177" s="46"/>
      <c r="AE177" s="46"/>
      <c r="AF177" s="46"/>
    </row>
    <row r="178" spans="2:32" ht="12.75">
      <c r="B178" s="3"/>
      <c r="C178" s="3"/>
      <c r="D178" s="149"/>
      <c r="E178" s="149"/>
      <c r="F178" s="5">
        <v>2</v>
      </c>
      <c r="G178" s="206" t="s">
        <v>418</v>
      </c>
      <c r="H178" s="33"/>
      <c r="I178" s="31">
        <v>334</v>
      </c>
      <c r="J178" s="31"/>
      <c r="K178" s="69">
        <f>SUM(H178:J178)</f>
        <v>334</v>
      </c>
      <c r="L178" s="33">
        <v>54</v>
      </c>
      <c r="M178" s="58">
        <v>7.9</v>
      </c>
      <c r="N178" s="59">
        <v>1.5</v>
      </c>
      <c r="O178" s="33">
        <v>50</v>
      </c>
      <c r="P178" s="31">
        <v>5</v>
      </c>
      <c r="Q178" s="153"/>
      <c r="R178" s="231">
        <f>I178</f>
        <v>334</v>
      </c>
      <c r="S178" s="64"/>
      <c r="T178" s="86">
        <f>K178</f>
        <v>334</v>
      </c>
      <c r="U178" s="86">
        <f>T178*L178</f>
        <v>18036</v>
      </c>
      <c r="V178" s="86">
        <f>T178*N178</f>
        <v>501</v>
      </c>
      <c r="W178" s="86">
        <f>T178*O178</f>
        <v>16700</v>
      </c>
      <c r="X178" s="86">
        <f>T178*P178</f>
        <v>1670</v>
      </c>
      <c r="Y178" s="86"/>
      <c r="Z178" s="220"/>
      <c r="AB178" s="4"/>
      <c r="AC178" s="46"/>
      <c r="AD178" s="46"/>
      <c r="AE178" s="46"/>
      <c r="AF178" s="46"/>
    </row>
    <row r="179" spans="2:32" ht="12.75">
      <c r="B179" s="3"/>
      <c r="C179" s="154" t="s">
        <v>279</v>
      </c>
      <c r="D179" s="155">
        <f>SUM(I177:J178)</f>
        <v>668</v>
      </c>
      <c r="E179" s="149"/>
      <c r="F179" s="5"/>
      <c r="G179" s="206"/>
      <c r="H179" s="33"/>
      <c r="I179" s="31"/>
      <c r="J179" s="31"/>
      <c r="K179" s="69"/>
      <c r="L179" s="33"/>
      <c r="M179" s="58"/>
      <c r="N179" s="59"/>
      <c r="O179" s="33"/>
      <c r="P179" s="31"/>
      <c r="Q179" s="153"/>
      <c r="R179" s="153"/>
      <c r="S179" s="135"/>
      <c r="T179" s="86"/>
      <c r="U179" s="86"/>
      <c r="V179" s="86"/>
      <c r="W179" s="86"/>
      <c r="X179" s="86"/>
      <c r="Y179" s="86"/>
      <c r="Z179" s="220"/>
      <c r="AB179" s="4"/>
      <c r="AC179" s="46"/>
      <c r="AD179" s="46"/>
      <c r="AE179" s="46"/>
      <c r="AF179" s="46"/>
    </row>
    <row r="180" spans="2:32" ht="12.75">
      <c r="B180" s="3"/>
      <c r="C180" s="3"/>
      <c r="D180" s="149"/>
      <c r="E180" s="149"/>
      <c r="F180" s="5"/>
      <c r="G180" s="206"/>
      <c r="H180" s="33"/>
      <c r="I180" s="31"/>
      <c r="J180" s="31"/>
      <c r="K180" s="69"/>
      <c r="L180" s="33"/>
      <c r="M180" s="58"/>
      <c r="N180" s="59"/>
      <c r="O180" s="33"/>
      <c r="P180" s="31"/>
      <c r="Q180" s="153"/>
      <c r="R180" s="165">
        <f aca="true" t="shared" si="44" ref="R180:X180">SUM(R170:R178)</f>
        <v>840</v>
      </c>
      <c r="S180" s="166">
        <f t="shared" si="44"/>
        <v>840</v>
      </c>
      <c r="T180" s="166">
        <f t="shared" si="44"/>
        <v>1680</v>
      </c>
      <c r="U180" s="221">
        <f t="shared" si="44"/>
        <v>110040</v>
      </c>
      <c r="V180" s="221">
        <f t="shared" si="44"/>
        <v>3237.6</v>
      </c>
      <c r="W180" s="221">
        <f t="shared" si="44"/>
        <v>703400</v>
      </c>
      <c r="X180" s="221">
        <f t="shared" si="44"/>
        <v>36380</v>
      </c>
      <c r="Y180" s="221"/>
      <c r="Z180" s="276"/>
      <c r="AB180" s="4"/>
      <c r="AC180" s="46"/>
      <c r="AD180" s="46"/>
      <c r="AE180" s="46"/>
      <c r="AF180" s="46"/>
    </row>
    <row r="181" spans="2:32" ht="12.75">
      <c r="B181" s="3"/>
      <c r="C181" s="3"/>
      <c r="D181" s="149"/>
      <c r="E181" s="149"/>
      <c r="F181" s="5"/>
      <c r="G181" s="206"/>
      <c r="H181" s="33"/>
      <c r="I181" s="31"/>
      <c r="J181" s="31"/>
      <c r="K181" s="69"/>
      <c r="L181" s="33"/>
      <c r="M181" s="58"/>
      <c r="N181" s="59"/>
      <c r="O181" s="33"/>
      <c r="P181" s="31"/>
      <c r="Q181" s="153"/>
      <c r="R181" s="153"/>
      <c r="S181" s="135"/>
      <c r="T181" s="86"/>
      <c r="U181" s="141">
        <f>U180/$T$180</f>
        <v>65.5</v>
      </c>
      <c r="V181" s="140">
        <f>V180/$T$180</f>
        <v>1.927142857142857</v>
      </c>
      <c r="W181" s="141">
        <f>W180/$T$180</f>
        <v>418.6904761904762</v>
      </c>
      <c r="X181" s="141">
        <f>X180/$T$180</f>
        <v>21.654761904761905</v>
      </c>
      <c r="Y181" s="141"/>
      <c r="Z181" s="265"/>
      <c r="AB181" s="4"/>
      <c r="AC181" s="46"/>
      <c r="AD181" s="46"/>
      <c r="AE181" s="46"/>
      <c r="AF181" s="46"/>
    </row>
    <row r="182" spans="2:32" ht="12.75">
      <c r="B182" s="3"/>
      <c r="C182" s="3"/>
      <c r="D182" s="149"/>
      <c r="E182" s="149"/>
      <c r="F182" s="5"/>
      <c r="G182" s="206"/>
      <c r="H182" s="33"/>
      <c r="I182" s="31"/>
      <c r="J182" s="31"/>
      <c r="K182" s="69"/>
      <c r="L182" s="33"/>
      <c r="M182" s="58"/>
      <c r="N182" s="59"/>
      <c r="O182" s="33"/>
      <c r="P182" s="31"/>
      <c r="Q182" s="153"/>
      <c r="R182" s="153"/>
      <c r="S182" s="135"/>
      <c r="T182" s="86"/>
      <c r="U182" s="86"/>
      <c r="V182" s="86"/>
      <c r="W182" s="86"/>
      <c r="X182" s="86"/>
      <c r="Y182" s="86"/>
      <c r="Z182" s="220"/>
      <c r="AB182" s="4"/>
      <c r="AC182" s="46"/>
      <c r="AD182" s="46"/>
      <c r="AE182" s="46"/>
      <c r="AF182" s="46"/>
    </row>
    <row r="183" spans="2:32" ht="12.75">
      <c r="B183" s="3"/>
      <c r="C183" s="3" t="s">
        <v>545</v>
      </c>
      <c r="D183" s="149"/>
      <c r="E183" s="149"/>
      <c r="F183" s="5"/>
      <c r="G183" s="206"/>
      <c r="H183" s="33">
        <v>765</v>
      </c>
      <c r="I183" s="31"/>
      <c r="J183" s="31"/>
      <c r="K183" s="69">
        <f>SUM(H183:J183)</f>
        <v>765</v>
      </c>
      <c r="L183" s="121">
        <v>30</v>
      </c>
      <c r="M183" s="119"/>
      <c r="N183" s="120">
        <v>0.19</v>
      </c>
      <c r="O183" s="33">
        <v>10</v>
      </c>
      <c r="P183" s="122">
        <v>5</v>
      </c>
      <c r="Q183" s="153" t="s">
        <v>508</v>
      </c>
      <c r="R183" s="153"/>
      <c r="S183" s="135"/>
      <c r="T183" s="86"/>
      <c r="U183" s="86"/>
      <c r="V183" s="86"/>
      <c r="W183" s="86"/>
      <c r="X183" s="86"/>
      <c r="Y183" s="86"/>
      <c r="Z183" s="220"/>
      <c r="AB183" s="4"/>
      <c r="AC183" s="46"/>
      <c r="AD183" s="46"/>
      <c r="AE183" s="46"/>
      <c r="AF183" s="46"/>
    </row>
    <row r="184" spans="2:32" ht="12.75">
      <c r="B184" s="3"/>
      <c r="C184" s="3"/>
      <c r="D184" s="149"/>
      <c r="E184" s="149"/>
      <c r="F184" s="5"/>
      <c r="G184" s="206"/>
      <c r="H184" s="33"/>
      <c r="I184" s="31"/>
      <c r="J184" s="31"/>
      <c r="K184" s="69"/>
      <c r="L184" s="121"/>
      <c r="M184" s="119"/>
      <c r="N184" s="120"/>
      <c r="O184" s="33"/>
      <c r="P184" s="122"/>
      <c r="Q184" s="277" t="s">
        <v>424</v>
      </c>
      <c r="R184" s="153"/>
      <c r="S184" s="135"/>
      <c r="T184" s="86"/>
      <c r="U184" s="86"/>
      <c r="V184" s="86"/>
      <c r="W184" s="86"/>
      <c r="X184" s="86"/>
      <c r="Y184" s="86"/>
      <c r="Z184" s="220"/>
      <c r="AB184" s="4"/>
      <c r="AC184" s="46"/>
      <c r="AD184" s="46"/>
      <c r="AE184" s="46"/>
      <c r="AF184" s="46"/>
    </row>
    <row r="185" spans="2:32" ht="12.75">
      <c r="B185" s="3"/>
      <c r="C185" s="3"/>
      <c r="D185" s="149"/>
      <c r="E185" s="149"/>
      <c r="F185" s="5"/>
      <c r="G185" s="206"/>
      <c r="H185" s="33"/>
      <c r="I185" s="31"/>
      <c r="J185" s="31"/>
      <c r="K185" s="69"/>
      <c r="L185" s="121"/>
      <c r="M185" s="119"/>
      <c r="N185" s="120"/>
      <c r="O185" s="33"/>
      <c r="P185" s="122"/>
      <c r="Q185" s="153"/>
      <c r="R185" s="153"/>
      <c r="S185" s="135"/>
      <c r="T185" s="86"/>
      <c r="U185" s="86"/>
      <c r="V185" s="86"/>
      <c r="W185" s="86"/>
      <c r="X185" s="86"/>
      <c r="Y185" s="86"/>
      <c r="Z185" s="220"/>
      <c r="AB185" s="4"/>
      <c r="AC185" s="46"/>
      <c r="AD185" s="46"/>
      <c r="AE185" s="46"/>
      <c r="AF185" s="46"/>
    </row>
    <row r="186" spans="2:32" ht="12.75">
      <c r="B186" s="3"/>
      <c r="C186" s="3"/>
      <c r="D186" s="149"/>
      <c r="E186" s="149"/>
      <c r="F186" s="5"/>
      <c r="G186" s="206"/>
      <c r="H186" s="33"/>
      <c r="I186" s="31"/>
      <c r="J186" s="31"/>
      <c r="K186" s="69"/>
      <c r="L186" s="121"/>
      <c r="M186" s="119"/>
      <c r="N186" s="120"/>
      <c r="O186" s="33"/>
      <c r="P186" s="122"/>
      <c r="Q186" s="153"/>
      <c r="R186" s="153"/>
      <c r="S186" s="135"/>
      <c r="T186" s="86"/>
      <c r="U186" s="86"/>
      <c r="V186" s="86"/>
      <c r="W186" s="86"/>
      <c r="X186" s="86"/>
      <c r="Y186" s="86"/>
      <c r="Z186" s="220"/>
      <c r="AB186" s="4"/>
      <c r="AC186" s="46"/>
      <c r="AD186" s="46"/>
      <c r="AE186" s="46"/>
      <c r="AF186" s="46"/>
    </row>
    <row r="187" spans="2:32" ht="12.75">
      <c r="B187" s="3"/>
      <c r="C187" s="3"/>
      <c r="D187" s="149"/>
      <c r="E187" s="149"/>
      <c r="F187" s="5"/>
      <c r="G187" s="206"/>
      <c r="H187" s="33"/>
      <c r="I187" s="31"/>
      <c r="J187" s="31"/>
      <c r="K187" s="69"/>
      <c r="L187" s="121"/>
      <c r="M187" s="119"/>
      <c r="N187" s="120"/>
      <c r="O187" s="33"/>
      <c r="P187" s="122"/>
      <c r="Q187" s="153"/>
      <c r="R187" s="153"/>
      <c r="S187" s="135"/>
      <c r="T187" s="86"/>
      <c r="U187" s="86"/>
      <c r="V187" s="86"/>
      <c r="W187" s="86"/>
      <c r="X187" s="86"/>
      <c r="Y187" s="86"/>
      <c r="Z187" s="220"/>
      <c r="AB187" s="4"/>
      <c r="AC187" s="46"/>
      <c r="AD187" s="46"/>
      <c r="AE187" s="46"/>
      <c r="AF187" s="46"/>
    </row>
    <row r="188" spans="2:32" ht="12.75">
      <c r="B188" s="3"/>
      <c r="C188" s="3" t="s">
        <v>310</v>
      </c>
      <c r="D188" s="149"/>
      <c r="E188" s="149"/>
      <c r="F188" s="5"/>
      <c r="G188" s="206"/>
      <c r="H188" s="33"/>
      <c r="I188" s="31">
        <v>1265</v>
      </c>
      <c r="J188" s="31"/>
      <c r="K188" s="69">
        <f>SUM(H188:J188)</f>
        <v>1265</v>
      </c>
      <c r="L188" s="121">
        <v>18</v>
      </c>
      <c r="M188" s="119"/>
      <c r="N188" s="120">
        <v>0.19</v>
      </c>
      <c r="O188" s="33">
        <v>300</v>
      </c>
      <c r="P188" s="122">
        <v>0</v>
      </c>
      <c r="Q188" s="153"/>
      <c r="R188" s="153"/>
      <c r="S188" s="135"/>
      <c r="T188" s="86"/>
      <c r="U188" s="86"/>
      <c r="V188" s="86"/>
      <c r="W188" s="86"/>
      <c r="X188" s="86"/>
      <c r="Y188" s="86"/>
      <c r="Z188" s="220"/>
      <c r="AB188" s="4"/>
      <c r="AC188" s="46"/>
      <c r="AD188" s="46"/>
      <c r="AE188" s="46"/>
      <c r="AF188" s="46"/>
    </row>
    <row r="189" spans="2:32" ht="12.75">
      <c r="B189" s="3"/>
      <c r="C189" s="3"/>
      <c r="D189" s="149"/>
      <c r="E189" s="149"/>
      <c r="F189" s="5"/>
      <c r="G189" s="206"/>
      <c r="H189" s="33"/>
      <c r="I189" s="31"/>
      <c r="J189" s="31">
        <v>1265</v>
      </c>
      <c r="K189" s="69">
        <f>SUM(H189:J189)</f>
        <v>1265</v>
      </c>
      <c r="L189" s="121">
        <v>50</v>
      </c>
      <c r="M189" s="119"/>
      <c r="N189" s="120">
        <v>0.19</v>
      </c>
      <c r="O189" s="33">
        <v>300</v>
      </c>
      <c r="P189" s="122">
        <v>0</v>
      </c>
      <c r="Q189" s="153"/>
      <c r="R189" s="153"/>
      <c r="S189" s="135"/>
      <c r="T189" s="86"/>
      <c r="U189" s="86"/>
      <c r="V189" s="86"/>
      <c r="W189" s="86"/>
      <c r="X189" s="86"/>
      <c r="Y189" s="86"/>
      <c r="Z189" s="220"/>
      <c r="AB189" s="4"/>
      <c r="AC189" s="46"/>
      <c r="AD189" s="46"/>
      <c r="AE189" s="46"/>
      <c r="AF189" s="46"/>
    </row>
    <row r="190" spans="2:32" ht="12.75">
      <c r="B190" s="3"/>
      <c r="C190" s="3"/>
      <c r="D190" s="149"/>
      <c r="E190" s="149"/>
      <c r="F190" s="5"/>
      <c r="G190" s="206"/>
      <c r="H190" s="33"/>
      <c r="I190" s="31"/>
      <c r="J190" s="31"/>
      <c r="K190" s="69"/>
      <c r="L190" s="33"/>
      <c r="M190" s="58"/>
      <c r="N190" s="59"/>
      <c r="O190" s="33"/>
      <c r="P190" s="31"/>
      <c r="Q190" s="153"/>
      <c r="R190" s="153"/>
      <c r="S190" s="135"/>
      <c r="T190" s="86"/>
      <c r="U190" s="86"/>
      <c r="V190" s="86"/>
      <c r="W190" s="86"/>
      <c r="X190" s="86"/>
      <c r="Y190" s="86"/>
      <c r="Z190" s="220"/>
      <c r="AB190" s="4"/>
      <c r="AC190" s="46"/>
      <c r="AD190" s="46"/>
      <c r="AE190" s="46"/>
      <c r="AF190" s="46"/>
    </row>
    <row r="191" spans="2:32" ht="12.75">
      <c r="B191" s="3"/>
      <c r="C191" s="3"/>
      <c r="D191" s="149"/>
      <c r="E191" s="149"/>
      <c r="F191" s="5"/>
      <c r="G191" s="206"/>
      <c r="H191" s="33"/>
      <c r="I191" s="31"/>
      <c r="J191" s="31"/>
      <c r="K191" s="69"/>
      <c r="L191" s="33"/>
      <c r="M191" s="58"/>
      <c r="N191" s="59"/>
      <c r="O191" s="33"/>
      <c r="P191" s="31"/>
      <c r="Q191" s="153"/>
      <c r="R191" s="153"/>
      <c r="S191" s="135"/>
      <c r="T191" s="86"/>
      <c r="U191" s="86"/>
      <c r="V191" s="86"/>
      <c r="W191" s="86"/>
      <c r="X191" s="86"/>
      <c r="Y191" s="86"/>
      <c r="Z191" s="220"/>
      <c r="AB191" s="4"/>
      <c r="AC191" s="46"/>
      <c r="AD191" s="46"/>
      <c r="AE191" s="46"/>
      <c r="AF191" s="46"/>
    </row>
    <row r="192" spans="2:32" ht="12.75">
      <c r="B192" s="3"/>
      <c r="C192" s="3"/>
      <c r="D192" s="149"/>
      <c r="E192" s="149"/>
      <c r="F192" s="5"/>
      <c r="G192" s="206"/>
      <c r="H192" s="33"/>
      <c r="I192" s="31"/>
      <c r="J192" s="31"/>
      <c r="K192" s="69"/>
      <c r="L192" s="33"/>
      <c r="M192" s="58"/>
      <c r="N192" s="59"/>
      <c r="O192" s="33"/>
      <c r="P192" s="31"/>
      <c r="Q192" s="153"/>
      <c r="R192" s="153"/>
      <c r="S192" s="135"/>
      <c r="T192" s="86"/>
      <c r="U192" s="86"/>
      <c r="V192" s="86"/>
      <c r="W192" s="86"/>
      <c r="X192" s="86"/>
      <c r="Y192" s="86"/>
      <c r="Z192" s="220"/>
      <c r="AB192" s="4"/>
      <c r="AC192" s="46"/>
      <c r="AD192" s="46"/>
      <c r="AE192" s="46"/>
      <c r="AF192" s="46"/>
    </row>
    <row r="193" spans="2:32" ht="12.75">
      <c r="B193" s="3"/>
      <c r="C193" s="3"/>
      <c r="D193" s="149"/>
      <c r="E193" s="149"/>
      <c r="F193" s="5"/>
      <c r="G193" s="206"/>
      <c r="H193" s="33"/>
      <c r="I193" s="31"/>
      <c r="J193" s="31"/>
      <c r="K193" s="69"/>
      <c r="L193" s="33"/>
      <c r="M193" s="58"/>
      <c r="N193" s="59"/>
      <c r="O193" s="33"/>
      <c r="P193" s="31"/>
      <c r="Q193" s="153"/>
      <c r="R193" s="153"/>
      <c r="S193" s="135"/>
      <c r="T193" s="86"/>
      <c r="U193" s="86"/>
      <c r="V193" s="86"/>
      <c r="W193" s="86"/>
      <c r="X193" s="86"/>
      <c r="Y193" s="86"/>
      <c r="Z193" s="220"/>
      <c r="AB193" s="4"/>
      <c r="AC193" s="46"/>
      <c r="AD193" s="46"/>
      <c r="AE193" s="46"/>
      <c r="AF193" s="46"/>
    </row>
    <row r="194" spans="2:32" ht="12.75">
      <c r="B194" s="3"/>
      <c r="C194" s="3"/>
      <c r="D194" s="149"/>
      <c r="E194" s="149"/>
      <c r="F194" s="5"/>
      <c r="G194" s="206"/>
      <c r="H194" s="33"/>
      <c r="I194" s="31"/>
      <c r="J194" s="31"/>
      <c r="K194" s="69"/>
      <c r="L194" s="33"/>
      <c r="M194" s="58"/>
      <c r="N194" s="59"/>
      <c r="O194" s="33"/>
      <c r="P194" s="31"/>
      <c r="Q194" s="153"/>
      <c r="R194" s="153"/>
      <c r="S194" s="135"/>
      <c r="T194" s="86"/>
      <c r="U194" s="86"/>
      <c r="V194" s="86"/>
      <c r="W194" s="86"/>
      <c r="X194" s="86"/>
      <c r="Y194" s="86"/>
      <c r="Z194" s="220"/>
      <c r="AB194" s="4"/>
      <c r="AC194" s="46"/>
      <c r="AD194" s="46"/>
      <c r="AE194" s="46"/>
      <c r="AF194" s="46"/>
    </row>
    <row r="195" spans="2:26" ht="12.75">
      <c r="B195" s="3"/>
      <c r="C195" s="3"/>
      <c r="D195" s="149"/>
      <c r="E195" s="149"/>
      <c r="F195" s="5"/>
      <c r="G195" s="8"/>
      <c r="H195" s="29"/>
      <c r="I195" s="4"/>
      <c r="J195" s="4"/>
      <c r="K195" s="69"/>
      <c r="L195" s="29"/>
      <c r="M195" s="162"/>
      <c r="N195" s="10"/>
      <c r="O195" s="29"/>
      <c r="P195" s="4"/>
      <c r="Q195" s="153"/>
      <c r="R195" s="153"/>
      <c r="S195" s="135"/>
      <c r="T195" s="64"/>
      <c r="U195" s="239"/>
      <c r="V195" s="239"/>
      <c r="W195" s="239"/>
      <c r="X195" s="239"/>
      <c r="Y195" s="239"/>
      <c r="Z195" s="240"/>
    </row>
    <row r="196" spans="2:26" ht="13.5" thickBot="1">
      <c r="B196" s="13"/>
      <c r="C196" s="13"/>
      <c r="D196" s="2"/>
      <c r="E196" s="13"/>
      <c r="F196" s="148"/>
      <c r="G196" s="171"/>
      <c r="H196" s="13"/>
      <c r="I196" s="13"/>
      <c r="J196" s="13"/>
      <c r="K196" s="266"/>
      <c r="L196" s="13"/>
      <c r="M196" s="13"/>
      <c r="N196" s="13"/>
      <c r="O196" s="13"/>
      <c r="P196" s="13"/>
      <c r="Q196" s="267"/>
      <c r="R196" s="267"/>
      <c r="S196" s="143"/>
      <c r="T196" s="269"/>
      <c r="U196" s="269"/>
      <c r="V196" s="269"/>
      <c r="W196" s="269"/>
      <c r="X196" s="269"/>
      <c r="Y196" s="64"/>
      <c r="Z196" s="231"/>
    </row>
    <row r="197" spans="2:26" ht="12.75">
      <c r="B197" s="4"/>
      <c r="C197" s="4"/>
      <c r="D197" s="149"/>
      <c r="E197" s="4"/>
      <c r="F197" s="4"/>
      <c r="G197" s="4"/>
      <c r="H197" s="4"/>
      <c r="U197" s="4"/>
      <c r="V197" s="4"/>
      <c r="W197" s="4"/>
      <c r="X197" s="4"/>
      <c r="Y197" s="4"/>
      <c r="Z197" s="4"/>
    </row>
    <row r="198" spans="2:26" ht="12.75">
      <c r="B198" s="4"/>
      <c r="C198" s="3" t="s">
        <v>263</v>
      </c>
      <c r="D198" s="149"/>
      <c r="E198" s="3"/>
      <c r="F198" s="4"/>
      <c r="G198" s="4"/>
      <c r="H198" s="173">
        <f>SUM(H6:H194)</f>
        <v>765</v>
      </c>
      <c r="I198" s="173">
        <f>SUM(I6:I194)</f>
        <v>9405</v>
      </c>
      <c r="J198" s="173">
        <f>SUM(J6:J194)</f>
        <v>15767</v>
      </c>
      <c r="K198" s="173">
        <f>SUM(K6:K194)</f>
        <v>25937</v>
      </c>
      <c r="L198" s="133"/>
      <c r="M198" s="134"/>
      <c r="N198" s="134"/>
      <c r="O198" s="133"/>
      <c r="P198" s="133"/>
      <c r="U198" s="175"/>
      <c r="V198" s="175"/>
      <c r="W198" s="175"/>
      <c r="X198" s="175"/>
      <c r="Y198" s="175"/>
      <c r="Z198" s="175"/>
    </row>
    <row r="199" spans="2:26" ht="12.75">
      <c r="B199" s="4"/>
      <c r="C199" s="4"/>
      <c r="D199" s="149"/>
      <c r="E199" s="4"/>
      <c r="F199" s="4"/>
      <c r="G199" s="4"/>
      <c r="H199" s="4"/>
      <c r="U199" s="4"/>
      <c r="V199" s="4"/>
      <c r="W199" s="4"/>
      <c r="X199" s="4"/>
      <c r="Y199" s="4"/>
      <c r="Z199" s="4"/>
    </row>
    <row r="200" spans="2:8" ht="12.75">
      <c r="B200" s="4"/>
      <c r="C200" s="3" t="s">
        <v>57</v>
      </c>
      <c r="D200" s="149"/>
      <c r="E200" s="3"/>
      <c r="F200" s="4"/>
      <c r="G200" s="4"/>
      <c r="H200" s="173">
        <f>SUM(H198:J198)</f>
        <v>25937</v>
      </c>
    </row>
    <row r="201" spans="2:8" ht="12.75">
      <c r="B201" s="4"/>
      <c r="C201" s="4"/>
      <c r="D201" s="149"/>
      <c r="E201" s="4"/>
      <c r="F201" s="4"/>
      <c r="G201" s="4"/>
      <c r="H201" s="4"/>
    </row>
    <row r="202" spans="2:8" ht="12.75">
      <c r="B202" s="4"/>
      <c r="C202" s="4"/>
      <c r="D202" s="149"/>
      <c r="E202" s="4"/>
      <c r="F202" s="4"/>
      <c r="G202" s="4"/>
      <c r="H202" s="4"/>
    </row>
    <row r="203" spans="2:8" ht="12.75">
      <c r="B203" s="4"/>
      <c r="C203" s="4"/>
      <c r="D203" s="149"/>
      <c r="E203" s="4"/>
      <c r="F203" s="4"/>
      <c r="G203" s="4"/>
      <c r="H203" s="4"/>
    </row>
    <row r="204" spans="2:8" ht="12.75">
      <c r="B204" s="4"/>
      <c r="C204" s="4"/>
      <c r="D204" s="149"/>
      <c r="E204" s="4"/>
      <c r="F204" s="4"/>
      <c r="G204" s="4"/>
      <c r="H204" s="4"/>
    </row>
    <row r="205" spans="2:8" ht="12.75">
      <c r="B205" s="4"/>
      <c r="C205" s="4"/>
      <c r="D205" s="149"/>
      <c r="E205" s="4"/>
      <c r="F205" s="4"/>
      <c r="G205" s="4"/>
      <c r="H205" s="4"/>
    </row>
    <row r="206" spans="2:8" ht="12.75">
      <c r="B206" s="4"/>
      <c r="C206" s="4"/>
      <c r="D206" s="149"/>
      <c r="E206" s="4"/>
      <c r="F206" s="4"/>
      <c r="G206" s="4"/>
      <c r="H206" s="4"/>
    </row>
    <row r="207" spans="2:8" ht="12.75">
      <c r="B207" s="4"/>
      <c r="C207" s="4"/>
      <c r="D207" s="149"/>
      <c r="E207" s="4"/>
      <c r="F207" s="4"/>
      <c r="G207" s="4"/>
      <c r="H207" s="4"/>
    </row>
    <row r="208" spans="2:8" ht="12.75">
      <c r="B208" s="4"/>
      <c r="C208" s="4"/>
      <c r="D208" s="149"/>
      <c r="E208" s="4"/>
      <c r="F208" s="4"/>
      <c r="G208" s="4"/>
      <c r="H208" s="4"/>
    </row>
    <row r="209" ht="12.75">
      <c r="D209" s="149"/>
    </row>
    <row r="210" ht="12.75">
      <c r="D210" s="149"/>
    </row>
    <row r="211" ht="12.75">
      <c r="D211" s="149"/>
    </row>
    <row r="212" ht="12.75">
      <c r="D212" s="149"/>
    </row>
    <row r="213" ht="12.75">
      <c r="D213" s="149"/>
    </row>
    <row r="214" ht="12.75">
      <c r="D214" s="149"/>
    </row>
    <row r="215" ht="12.75">
      <c r="D215" s="149"/>
    </row>
    <row r="216" ht="12.75">
      <c r="D216" s="149"/>
    </row>
    <row r="217" ht="12.75">
      <c r="D217" s="149"/>
    </row>
    <row r="218" ht="12.75">
      <c r="D218" s="149"/>
    </row>
    <row r="219" ht="12.75">
      <c r="D219" s="149"/>
    </row>
    <row r="220" ht="12.75">
      <c r="D220" s="149"/>
    </row>
    <row r="221" ht="12.75">
      <c r="D221" s="149"/>
    </row>
    <row r="222" ht="12.75">
      <c r="D222" s="149"/>
    </row>
    <row r="223" ht="12.75">
      <c r="D223" s="149"/>
    </row>
    <row r="224" ht="12.75">
      <c r="D224" s="149"/>
    </row>
    <row r="225" ht="12.75">
      <c r="D225" s="149"/>
    </row>
    <row r="226" ht="12.75">
      <c r="D226" s="149"/>
    </row>
    <row r="227" ht="12.75">
      <c r="D227" s="149"/>
    </row>
    <row r="228" ht="12.75">
      <c r="D228" s="149"/>
    </row>
    <row r="229" ht="12.75">
      <c r="D229" s="149"/>
    </row>
    <row r="230" ht="12.75">
      <c r="D230" s="149"/>
    </row>
    <row r="231" ht="12.75">
      <c r="D231" s="149"/>
    </row>
    <row r="232" ht="12.75">
      <c r="D232" s="149"/>
    </row>
    <row r="233" ht="12.75">
      <c r="D233" s="149"/>
    </row>
    <row r="234" ht="12.75">
      <c r="D234" s="149"/>
    </row>
    <row r="235" ht="12.75">
      <c r="D235" s="149"/>
    </row>
    <row r="236" ht="12.75">
      <c r="D236" s="149"/>
    </row>
    <row r="237" ht="12.75">
      <c r="D237" s="149"/>
    </row>
    <row r="238" ht="12.75">
      <c r="D238" s="149"/>
    </row>
    <row r="239" ht="12.75">
      <c r="D239" s="149"/>
    </row>
    <row r="240" ht="12.75">
      <c r="D240" s="149"/>
    </row>
    <row r="241" ht="12.75">
      <c r="D241" s="149"/>
    </row>
    <row r="242" ht="12.75">
      <c r="D242" s="149"/>
    </row>
    <row r="243" ht="12.75">
      <c r="D243" s="149"/>
    </row>
    <row r="244" ht="12.75">
      <c r="D244" s="149"/>
    </row>
    <row r="245" ht="12.75">
      <c r="D245" s="149"/>
    </row>
    <row r="246" ht="12.75">
      <c r="D246" s="149"/>
    </row>
    <row r="247" ht="12.75">
      <c r="D247" s="149"/>
    </row>
    <row r="248" ht="12.75">
      <c r="D248" s="149"/>
    </row>
    <row r="249" ht="12.75">
      <c r="D249" s="149"/>
    </row>
    <row r="250" ht="12.75">
      <c r="D250" s="149"/>
    </row>
    <row r="251" ht="12.75">
      <c r="D251" s="149"/>
    </row>
    <row r="252" ht="12.75">
      <c r="D252" s="149"/>
    </row>
    <row r="253" ht="12.75">
      <c r="D253" s="149"/>
    </row>
    <row r="254" ht="12.75">
      <c r="D254" s="149"/>
    </row>
    <row r="255" ht="12.75">
      <c r="D255" s="149"/>
    </row>
    <row r="256" ht="12.75">
      <c r="D256" s="149"/>
    </row>
    <row r="257" ht="12.75">
      <c r="D257" s="149"/>
    </row>
    <row r="258" ht="12.75">
      <c r="D258" s="149"/>
    </row>
    <row r="259" ht="12.75">
      <c r="D259" s="149"/>
    </row>
    <row r="260" ht="12.75">
      <c r="D260" s="149"/>
    </row>
    <row r="261" ht="12.75">
      <c r="D261" s="149"/>
    </row>
    <row r="262" ht="12.75">
      <c r="D262" s="149"/>
    </row>
    <row r="263" ht="12.75">
      <c r="D263" s="149"/>
    </row>
    <row r="264" ht="12.75">
      <c r="D264" s="149"/>
    </row>
    <row r="265" ht="12.75">
      <c r="D265" s="149"/>
    </row>
    <row r="266" ht="12.75">
      <c r="D266" s="149"/>
    </row>
    <row r="267" ht="12.75">
      <c r="D267" s="149"/>
    </row>
    <row r="268" ht="12.75">
      <c r="D268" s="149"/>
    </row>
    <row r="269" ht="12.75">
      <c r="D269" s="149"/>
    </row>
    <row r="270" ht="12.75">
      <c r="D270" s="149"/>
    </row>
    <row r="271" ht="12.75">
      <c r="D271" s="149"/>
    </row>
    <row r="272" ht="12.75">
      <c r="D272" s="149"/>
    </row>
    <row r="273" ht="12.75">
      <c r="D273" s="149"/>
    </row>
  </sheetData>
  <mergeCells count="9">
    <mergeCell ref="U69:X69"/>
    <mergeCell ref="U106:X106"/>
    <mergeCell ref="U168:X168"/>
    <mergeCell ref="Z1:AF1"/>
    <mergeCell ref="AC69:AF69"/>
    <mergeCell ref="B3:C3"/>
    <mergeCell ref="F3:G3"/>
    <mergeCell ref="U2:X2"/>
    <mergeCell ref="R1:X1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34" r:id="rId1"/>
  <headerFooter alignWithMargins="0">
    <oddHeader>&amp;C&amp;F</oddHeader>
    <oddFooter>&amp;C&amp;A</oddFooter>
  </headerFooter>
  <rowBreaks count="1" manualBreakCount="1">
    <brk id="104" min="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36"/>
  <sheetViews>
    <sheetView zoomScale="70" zoomScaleNormal="70" workbookViewId="0" topLeftCell="A1">
      <pane xSplit="7" ySplit="4" topLeftCell="H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7.57421875" style="0" customWidth="1"/>
    <col min="3" max="3" width="27.00390625" style="0" customWidth="1"/>
    <col min="4" max="4" width="19.28125" style="0" customWidth="1"/>
    <col min="5" max="5" width="10.28125" style="0" bestFit="1" customWidth="1"/>
    <col min="6" max="6" width="7.7109375" style="0" bestFit="1" customWidth="1"/>
    <col min="7" max="7" width="17.421875" style="0" bestFit="1" customWidth="1"/>
    <col min="8" max="8" width="8.57421875" style="0" customWidth="1"/>
    <col min="9" max="9" width="8.7109375" style="0" customWidth="1"/>
    <col min="10" max="10" width="8.57421875" style="0" customWidth="1"/>
    <col min="12" max="12" width="7.140625" style="0" customWidth="1"/>
    <col min="13" max="13" width="6.8515625" style="0" customWidth="1"/>
    <col min="14" max="14" width="8.7109375" style="0" customWidth="1"/>
    <col min="15" max="15" width="8.00390625" style="0" customWidth="1"/>
    <col min="16" max="16" width="8.28125" style="0" customWidth="1"/>
    <col min="17" max="17" width="32.57421875" style="0" customWidth="1"/>
    <col min="18" max="18" width="15.28125" style="4" bestFit="1" customWidth="1"/>
    <col min="19" max="19" width="15.8515625" style="0" bestFit="1" customWidth="1"/>
    <col min="20" max="20" width="14.28125" style="0" bestFit="1" customWidth="1"/>
    <col min="21" max="21" width="19.140625" style="0" bestFit="1" customWidth="1"/>
    <col min="22" max="22" width="16.7109375" style="0" bestFit="1" customWidth="1"/>
  </cols>
  <sheetData>
    <row r="2" spans="18:22" ht="13.5" thickBot="1">
      <c r="R2" s="21" t="s">
        <v>484</v>
      </c>
      <c r="S2" s="219" t="s">
        <v>546</v>
      </c>
      <c r="T2" s="219"/>
      <c r="U2" s="219"/>
      <c r="V2" s="219"/>
    </row>
    <row r="3" spans="2:22" ht="12.75">
      <c r="B3" s="218" t="s">
        <v>107</v>
      </c>
      <c r="C3" s="218"/>
      <c r="D3" s="22" t="s">
        <v>1</v>
      </c>
      <c r="E3" s="22" t="s">
        <v>267</v>
      </c>
      <c r="F3" s="218" t="s">
        <v>268</v>
      </c>
      <c r="G3" s="218"/>
      <c r="H3" s="22" t="s">
        <v>248</v>
      </c>
      <c r="I3" s="22" t="s">
        <v>249</v>
      </c>
      <c r="J3" s="22" t="s">
        <v>425</v>
      </c>
      <c r="K3" s="22" t="s">
        <v>49</v>
      </c>
      <c r="L3" s="22" t="s">
        <v>102</v>
      </c>
      <c r="M3" s="22" t="s">
        <v>8</v>
      </c>
      <c r="N3" s="23" t="s">
        <v>110</v>
      </c>
      <c r="O3" s="23" t="s">
        <v>10</v>
      </c>
      <c r="P3" s="23" t="s">
        <v>11</v>
      </c>
      <c r="Q3" s="27" t="s">
        <v>12</v>
      </c>
      <c r="R3" s="23" t="s">
        <v>269</v>
      </c>
      <c r="S3" s="23" t="s">
        <v>102</v>
      </c>
      <c r="T3" s="23" t="s">
        <v>110</v>
      </c>
      <c r="U3" s="23" t="s">
        <v>10</v>
      </c>
      <c r="V3" s="23" t="s">
        <v>11</v>
      </c>
    </row>
    <row r="4" spans="2:22" ht="13.5" thickBot="1">
      <c r="B4" s="2" t="s">
        <v>270</v>
      </c>
      <c r="C4" s="2" t="s">
        <v>14</v>
      </c>
      <c r="D4" s="2"/>
      <c r="E4" s="2"/>
      <c r="F4" s="2" t="s">
        <v>270</v>
      </c>
      <c r="G4" s="2" t="s">
        <v>14</v>
      </c>
      <c r="H4" s="2"/>
      <c r="I4" s="2" t="s">
        <v>15</v>
      </c>
      <c r="J4" s="2" t="s">
        <v>15</v>
      </c>
      <c r="K4" s="2" t="s">
        <v>15</v>
      </c>
      <c r="L4" s="2" t="s">
        <v>16</v>
      </c>
      <c r="M4" s="2"/>
      <c r="N4" s="13" t="s">
        <v>17</v>
      </c>
      <c r="O4" s="13" t="s">
        <v>104</v>
      </c>
      <c r="P4" s="13" t="s">
        <v>104</v>
      </c>
      <c r="Q4" s="24"/>
      <c r="R4" s="13"/>
      <c r="S4" s="13"/>
      <c r="T4" s="13"/>
      <c r="U4" s="13" t="s">
        <v>250</v>
      </c>
      <c r="V4" s="13" t="s">
        <v>250</v>
      </c>
    </row>
    <row r="5" spans="2:22" ht="12.75">
      <c r="B5" s="4"/>
      <c r="C5" s="4"/>
      <c r="D5" s="4"/>
      <c r="E5" s="4"/>
      <c r="F5" s="26"/>
      <c r="G5" s="25"/>
      <c r="H5" s="29"/>
      <c r="K5" s="137"/>
      <c r="L5" s="27"/>
      <c r="M5" s="27"/>
      <c r="N5" s="4"/>
      <c r="O5" s="23"/>
      <c r="P5" s="4"/>
      <c r="Q5" s="28"/>
      <c r="R5" s="26"/>
      <c r="S5" s="29"/>
      <c r="T5" s="29"/>
      <c r="U5" s="29"/>
      <c r="V5" s="29"/>
    </row>
    <row r="6" spans="2:22" ht="12.75">
      <c r="B6" s="232" t="s">
        <v>547</v>
      </c>
      <c r="C6" s="232" t="s">
        <v>548</v>
      </c>
      <c r="D6" s="149" t="s">
        <v>427</v>
      </c>
      <c r="E6" s="149" t="s">
        <v>405</v>
      </c>
      <c r="F6" s="5">
        <v>1</v>
      </c>
      <c r="G6" s="206" t="s">
        <v>549</v>
      </c>
      <c r="H6" s="33"/>
      <c r="I6" s="31">
        <v>52</v>
      </c>
      <c r="J6" s="31"/>
      <c r="K6" s="69">
        <v>0</v>
      </c>
      <c r="L6" s="33"/>
      <c r="M6" s="58"/>
      <c r="N6" s="59"/>
      <c r="O6" s="43"/>
      <c r="P6" s="31"/>
      <c r="Q6" s="153"/>
      <c r="R6" s="220"/>
      <c r="S6" s="86"/>
      <c r="T6" s="86"/>
      <c r="U6" s="86"/>
      <c r="V6" s="86"/>
    </row>
    <row r="7" spans="2:22" ht="12.75">
      <c r="B7" s="3"/>
      <c r="C7" s="3"/>
      <c r="D7" s="149" t="s">
        <v>429</v>
      </c>
      <c r="E7" s="149"/>
      <c r="F7" s="5">
        <v>2</v>
      </c>
      <c r="G7" s="206" t="s">
        <v>141</v>
      </c>
      <c r="H7" s="33"/>
      <c r="I7" s="31">
        <v>22</v>
      </c>
      <c r="J7" s="31"/>
      <c r="K7" s="69">
        <v>22</v>
      </c>
      <c r="L7" s="33">
        <v>18</v>
      </c>
      <c r="M7" s="58">
        <v>7.6</v>
      </c>
      <c r="N7" s="59">
        <v>0.21</v>
      </c>
      <c r="O7" s="33">
        <v>16000</v>
      </c>
      <c r="P7" s="31">
        <v>200</v>
      </c>
      <c r="Q7" s="153"/>
      <c r="R7" s="220">
        <f>K7</f>
        <v>22</v>
      </c>
      <c r="S7" s="86">
        <f>R7*L7</f>
        <v>396</v>
      </c>
      <c r="T7" s="86">
        <f>R7*N7</f>
        <v>4.62</v>
      </c>
      <c r="U7" s="86">
        <f>R7*O7</f>
        <v>352000</v>
      </c>
      <c r="V7" s="86">
        <f>R7*P7</f>
        <v>4400</v>
      </c>
    </row>
    <row r="8" spans="2:22" ht="12.75">
      <c r="B8" s="3"/>
      <c r="C8" s="3"/>
      <c r="D8" s="149" t="s">
        <v>432</v>
      </c>
      <c r="E8" s="149"/>
      <c r="F8" s="5"/>
      <c r="G8" s="206"/>
      <c r="H8" s="33"/>
      <c r="I8" s="31"/>
      <c r="J8" s="31"/>
      <c r="K8" s="69"/>
      <c r="L8" s="33"/>
      <c r="M8" s="58"/>
      <c r="N8" s="59"/>
      <c r="O8" s="33"/>
      <c r="P8" s="31"/>
      <c r="Q8" s="153"/>
      <c r="R8" s="220"/>
      <c r="S8" s="86"/>
      <c r="T8" s="86"/>
      <c r="U8" s="86"/>
      <c r="V8" s="86"/>
    </row>
    <row r="9" spans="2:22" ht="12.75">
      <c r="B9" s="3"/>
      <c r="C9" s="149"/>
      <c r="D9" s="149" t="s">
        <v>433</v>
      </c>
      <c r="E9" s="149"/>
      <c r="F9" s="5"/>
      <c r="G9" s="206"/>
      <c r="H9" s="33"/>
      <c r="I9" s="31"/>
      <c r="J9" s="31"/>
      <c r="K9" s="69"/>
      <c r="L9" s="33"/>
      <c r="M9" s="58"/>
      <c r="N9" s="59"/>
      <c r="O9" s="33"/>
      <c r="P9" s="31"/>
      <c r="Q9" s="153"/>
      <c r="R9" s="220"/>
      <c r="S9" s="86"/>
      <c r="T9" s="86"/>
      <c r="U9" s="86"/>
      <c r="V9" s="86"/>
    </row>
    <row r="10" spans="2:22" ht="12.75">
      <c r="B10" s="3"/>
      <c r="D10" s="149" t="s">
        <v>441</v>
      </c>
      <c r="E10" s="149"/>
      <c r="F10" s="5"/>
      <c r="G10" s="206"/>
      <c r="H10" s="33"/>
      <c r="I10" s="31"/>
      <c r="J10" s="31"/>
      <c r="K10" s="69"/>
      <c r="L10" s="33"/>
      <c r="M10" s="58"/>
      <c r="N10" s="59"/>
      <c r="O10" s="33"/>
      <c r="P10" s="31"/>
      <c r="Q10" s="153"/>
      <c r="R10" s="220"/>
      <c r="S10" s="86"/>
      <c r="T10" s="86"/>
      <c r="U10" s="86"/>
      <c r="V10" s="86"/>
    </row>
    <row r="11" spans="2:22" ht="12.75">
      <c r="B11" s="3"/>
      <c r="C11" s="154" t="s">
        <v>279</v>
      </c>
      <c r="D11" s="155">
        <f>SUM(I6:I7)</f>
        <v>74</v>
      </c>
      <c r="E11" s="149"/>
      <c r="F11" s="5"/>
      <c r="G11" s="206"/>
      <c r="H11" s="33"/>
      <c r="I11" s="31"/>
      <c r="J11" s="31"/>
      <c r="K11" s="69"/>
      <c r="L11" s="33"/>
      <c r="M11" s="58"/>
      <c r="N11" s="59"/>
      <c r="O11" s="33"/>
      <c r="P11" s="31"/>
      <c r="Q11" s="153"/>
      <c r="R11" s="220"/>
      <c r="S11" s="86"/>
      <c r="T11" s="86"/>
      <c r="U11" s="86"/>
      <c r="V11" s="86"/>
    </row>
    <row r="12" spans="2:22" ht="12.75">
      <c r="B12" s="3"/>
      <c r="C12" s="3"/>
      <c r="D12" s="149"/>
      <c r="E12" s="149"/>
      <c r="F12" s="5"/>
      <c r="G12" s="206"/>
      <c r="H12" s="33"/>
      <c r="I12" s="31"/>
      <c r="J12" s="31"/>
      <c r="K12" s="69"/>
      <c r="L12" s="33"/>
      <c r="M12" s="58"/>
      <c r="N12" s="59"/>
      <c r="O12" s="33"/>
      <c r="P12" s="31"/>
      <c r="Q12" s="153"/>
      <c r="R12" s="220"/>
      <c r="S12" s="86"/>
      <c r="T12" s="86"/>
      <c r="U12" s="86"/>
      <c r="V12" s="86"/>
    </row>
    <row r="13" spans="2:22" ht="12.75">
      <c r="B13" s="232" t="s">
        <v>550</v>
      </c>
      <c r="C13" s="232" t="s">
        <v>551</v>
      </c>
      <c r="D13" s="149" t="s">
        <v>427</v>
      </c>
      <c r="E13" s="149" t="s">
        <v>405</v>
      </c>
      <c r="F13" s="5">
        <v>1</v>
      </c>
      <c r="G13" s="206" t="s">
        <v>549</v>
      </c>
      <c r="H13" s="33"/>
      <c r="I13" s="31">
        <v>48</v>
      </c>
      <c r="J13" s="31"/>
      <c r="K13" s="69">
        <v>0</v>
      </c>
      <c r="L13" s="33"/>
      <c r="M13" s="58"/>
      <c r="N13" s="59"/>
      <c r="O13" s="33"/>
      <c r="P13" s="31"/>
      <c r="Q13" s="153"/>
      <c r="R13" s="220"/>
      <c r="S13" s="86"/>
      <c r="T13" s="86"/>
      <c r="U13" s="86"/>
      <c r="V13" s="86"/>
    </row>
    <row r="14" spans="2:22" ht="12.75">
      <c r="B14" s="3"/>
      <c r="C14" s="3"/>
      <c r="D14" s="149" t="s">
        <v>429</v>
      </c>
      <c r="E14" s="149"/>
      <c r="F14" s="5">
        <v>2</v>
      </c>
      <c r="G14" s="206" t="s">
        <v>141</v>
      </c>
      <c r="H14" s="33"/>
      <c r="I14" s="31">
        <v>23</v>
      </c>
      <c r="J14" s="31"/>
      <c r="K14" s="69">
        <v>23</v>
      </c>
      <c r="L14" s="33">
        <v>19</v>
      </c>
      <c r="M14" s="58">
        <v>6.9</v>
      </c>
      <c r="N14" s="59">
        <v>0.17</v>
      </c>
      <c r="O14" s="33">
        <v>18220</v>
      </c>
      <c r="P14" s="31">
        <v>200</v>
      </c>
      <c r="Q14" s="153"/>
      <c r="R14" s="220">
        <f>K14</f>
        <v>23</v>
      </c>
      <c r="S14" s="86">
        <f>R14*L14</f>
        <v>437</v>
      </c>
      <c r="T14" s="86">
        <f>R14*N14</f>
        <v>3.91</v>
      </c>
      <c r="U14" s="86">
        <f>R14*O14</f>
        <v>419060</v>
      </c>
      <c r="V14" s="86">
        <f>R14*P14</f>
        <v>4600</v>
      </c>
    </row>
    <row r="15" spans="2:22" ht="12.75">
      <c r="B15" s="3"/>
      <c r="C15" s="3"/>
      <c r="D15" s="149" t="s">
        <v>432</v>
      </c>
      <c r="E15" s="149"/>
      <c r="F15" s="5"/>
      <c r="G15" s="206"/>
      <c r="H15" s="33"/>
      <c r="I15" s="31"/>
      <c r="J15" s="31"/>
      <c r="K15" s="69"/>
      <c r="L15" s="33"/>
      <c r="M15" s="58"/>
      <c r="N15" s="59"/>
      <c r="O15" s="33"/>
      <c r="P15" s="31"/>
      <c r="Q15" s="153"/>
      <c r="R15" s="220"/>
      <c r="S15" s="86"/>
      <c r="T15" s="86"/>
      <c r="U15" s="86"/>
      <c r="V15" s="86"/>
    </row>
    <row r="16" spans="2:22" ht="12.75">
      <c r="B16" s="3"/>
      <c r="C16" s="149"/>
      <c r="D16" s="149" t="s">
        <v>433</v>
      </c>
      <c r="E16" s="149"/>
      <c r="F16" s="5"/>
      <c r="G16" s="206"/>
      <c r="H16" s="33"/>
      <c r="I16" s="31"/>
      <c r="J16" s="31"/>
      <c r="K16" s="69"/>
      <c r="L16" s="33"/>
      <c r="M16" s="58"/>
      <c r="N16" s="59"/>
      <c r="O16" s="33"/>
      <c r="P16" s="31"/>
      <c r="Q16" s="153"/>
      <c r="R16" s="220"/>
      <c r="S16" s="86"/>
      <c r="T16" s="86"/>
      <c r="U16" s="86"/>
      <c r="V16" s="86"/>
    </row>
    <row r="17" spans="2:22" ht="12.75">
      <c r="B17" s="3"/>
      <c r="D17" s="149" t="s">
        <v>441</v>
      </c>
      <c r="E17" s="149"/>
      <c r="F17" s="5"/>
      <c r="G17" s="206"/>
      <c r="H17" s="33"/>
      <c r="I17" s="31"/>
      <c r="J17" s="31"/>
      <c r="K17" s="69"/>
      <c r="L17" s="33"/>
      <c r="M17" s="58"/>
      <c r="N17" s="59"/>
      <c r="O17" s="33"/>
      <c r="P17" s="31"/>
      <c r="Q17" s="153"/>
      <c r="R17" s="220"/>
      <c r="S17" s="86"/>
      <c r="T17" s="86"/>
      <c r="U17" s="86"/>
      <c r="V17" s="86"/>
    </row>
    <row r="18" spans="2:22" ht="12.75">
      <c r="B18" s="3"/>
      <c r="C18" s="154" t="s">
        <v>279</v>
      </c>
      <c r="D18" s="155">
        <f>SUM(I13:I14)</f>
        <v>71</v>
      </c>
      <c r="E18" s="149"/>
      <c r="F18" s="5"/>
      <c r="G18" s="206"/>
      <c r="H18" s="33"/>
      <c r="I18" s="31"/>
      <c r="J18" s="31"/>
      <c r="K18" s="69"/>
      <c r="L18" s="33"/>
      <c r="M18" s="58"/>
      <c r="N18" s="59"/>
      <c r="O18" s="33"/>
      <c r="P18" s="31"/>
      <c r="Q18" s="153"/>
      <c r="R18" s="220"/>
      <c r="S18" s="86"/>
      <c r="T18" s="86"/>
      <c r="U18" s="86"/>
      <c r="V18" s="86"/>
    </row>
    <row r="19" spans="2:22" ht="12.75">
      <c r="B19" s="3"/>
      <c r="C19" s="154"/>
      <c r="D19" s="155"/>
      <c r="E19" s="149"/>
      <c r="F19" s="5"/>
      <c r="G19" s="206"/>
      <c r="H19" s="33"/>
      <c r="I19" s="31"/>
      <c r="J19" s="31"/>
      <c r="K19" s="69"/>
      <c r="L19" s="33"/>
      <c r="M19" s="58"/>
      <c r="N19" s="59"/>
      <c r="O19" s="33"/>
      <c r="P19" s="31"/>
      <c r="Q19" s="153"/>
      <c r="R19" s="220"/>
      <c r="S19" s="86"/>
      <c r="T19" s="86"/>
      <c r="U19" s="86"/>
      <c r="V19" s="86"/>
    </row>
    <row r="20" spans="2:22" ht="12.75">
      <c r="B20" s="232" t="s">
        <v>552</v>
      </c>
      <c r="C20" s="232" t="s">
        <v>553</v>
      </c>
      <c r="D20" s="149" t="s">
        <v>427</v>
      </c>
      <c r="E20" s="149" t="s">
        <v>405</v>
      </c>
      <c r="F20" s="5">
        <v>1</v>
      </c>
      <c r="G20" s="206" t="s">
        <v>549</v>
      </c>
      <c r="H20" s="33"/>
      <c r="I20" s="31">
        <v>14</v>
      </c>
      <c r="J20" s="31"/>
      <c r="K20" s="69">
        <v>0</v>
      </c>
      <c r="L20" s="33"/>
      <c r="M20" s="58"/>
      <c r="N20" s="59"/>
      <c r="O20" s="33"/>
      <c r="P20" s="31"/>
      <c r="Q20" s="153"/>
      <c r="R20" s="220"/>
      <c r="S20" s="86"/>
      <c r="T20" s="86"/>
      <c r="U20" s="86"/>
      <c r="V20" s="86"/>
    </row>
    <row r="21" spans="2:22" ht="12.75">
      <c r="B21" s="3"/>
      <c r="C21" s="3"/>
      <c r="D21" s="149" t="s">
        <v>429</v>
      </c>
      <c r="E21" s="149"/>
      <c r="F21" s="5">
        <v>2</v>
      </c>
      <c r="G21" s="206" t="s">
        <v>141</v>
      </c>
      <c r="H21" s="33"/>
      <c r="I21" s="31">
        <v>7</v>
      </c>
      <c r="J21" s="31"/>
      <c r="K21" s="69">
        <v>7</v>
      </c>
      <c r="L21" s="33">
        <v>19</v>
      </c>
      <c r="M21" s="58">
        <v>7.2</v>
      </c>
      <c r="N21" s="59">
        <v>0.19</v>
      </c>
      <c r="O21" s="33">
        <v>11880</v>
      </c>
      <c r="P21" s="31">
        <v>200</v>
      </c>
      <c r="Q21" s="153"/>
      <c r="R21" s="220">
        <f>K21</f>
        <v>7</v>
      </c>
      <c r="S21" s="86">
        <f>R21*L21</f>
        <v>133</v>
      </c>
      <c r="T21" s="86">
        <f>R21*N21</f>
        <v>1.33</v>
      </c>
      <c r="U21" s="86">
        <f>R21*O21</f>
        <v>83160</v>
      </c>
      <c r="V21" s="86">
        <f>R21*P21</f>
        <v>1400</v>
      </c>
    </row>
    <row r="22" spans="2:22" ht="12.75">
      <c r="B22" s="3"/>
      <c r="C22" s="3"/>
      <c r="D22" s="149" t="s">
        <v>432</v>
      </c>
      <c r="E22" s="149"/>
      <c r="F22" s="5"/>
      <c r="G22" s="206"/>
      <c r="H22" s="33"/>
      <c r="I22" s="31"/>
      <c r="J22" s="31"/>
      <c r="K22" s="69"/>
      <c r="L22" s="33"/>
      <c r="M22" s="58"/>
      <c r="N22" s="59"/>
      <c r="O22" s="33"/>
      <c r="P22" s="31"/>
      <c r="Q22" s="153"/>
      <c r="R22" s="220"/>
      <c r="S22" s="86"/>
      <c r="T22" s="86"/>
      <c r="U22" s="86"/>
      <c r="V22" s="86"/>
    </row>
    <row r="23" spans="2:22" ht="12.75">
      <c r="B23" s="3"/>
      <c r="C23" s="149"/>
      <c r="D23" s="149" t="s">
        <v>433</v>
      </c>
      <c r="E23" s="149"/>
      <c r="F23" s="5"/>
      <c r="G23" s="206"/>
      <c r="H23" s="33"/>
      <c r="I23" s="31"/>
      <c r="J23" s="31"/>
      <c r="K23" s="69"/>
      <c r="L23" s="33"/>
      <c r="M23" s="58"/>
      <c r="N23" s="59"/>
      <c r="O23" s="33"/>
      <c r="P23" s="31"/>
      <c r="Q23" s="153"/>
      <c r="R23" s="220"/>
      <c r="S23" s="86"/>
      <c r="T23" s="86"/>
      <c r="U23" s="86"/>
      <c r="V23" s="86"/>
    </row>
    <row r="24" spans="2:22" ht="12.75">
      <c r="B24" s="3"/>
      <c r="D24" s="149" t="s">
        <v>441</v>
      </c>
      <c r="E24" s="149"/>
      <c r="F24" s="5"/>
      <c r="G24" s="206"/>
      <c r="H24" s="33"/>
      <c r="I24" s="31"/>
      <c r="J24" s="31"/>
      <c r="K24" s="69"/>
      <c r="L24" s="33"/>
      <c r="M24" s="58"/>
      <c r="N24" s="59"/>
      <c r="O24" s="33"/>
      <c r="P24" s="31"/>
      <c r="Q24" s="153"/>
      <c r="R24" s="220"/>
      <c r="S24" s="86"/>
      <c r="T24" s="86"/>
      <c r="U24" s="86"/>
      <c r="V24" s="86"/>
    </row>
    <row r="25" spans="2:22" ht="12.75">
      <c r="B25" s="3"/>
      <c r="C25" s="154" t="s">
        <v>279</v>
      </c>
      <c r="D25" s="155">
        <f>SUM(I20:I21)</f>
        <v>21</v>
      </c>
      <c r="E25" s="149"/>
      <c r="F25" s="5"/>
      <c r="G25" s="206"/>
      <c r="H25" s="33"/>
      <c r="I25" s="31"/>
      <c r="J25" s="31"/>
      <c r="K25" s="69"/>
      <c r="L25" s="33"/>
      <c r="M25" s="58"/>
      <c r="N25" s="59"/>
      <c r="O25" s="33"/>
      <c r="P25" s="31"/>
      <c r="Q25" s="153"/>
      <c r="R25" s="220"/>
      <c r="S25" s="86"/>
      <c r="T25" s="86"/>
      <c r="U25" s="86"/>
      <c r="V25" s="86"/>
    </row>
    <row r="26" spans="2:22" ht="12.75">
      <c r="B26" s="3"/>
      <c r="C26" s="154"/>
      <c r="D26" s="155"/>
      <c r="E26" s="149"/>
      <c r="F26" s="5"/>
      <c r="G26" s="206"/>
      <c r="H26" s="33"/>
      <c r="I26" s="31"/>
      <c r="J26" s="31"/>
      <c r="K26" s="69"/>
      <c r="L26" s="33"/>
      <c r="M26" s="58"/>
      <c r="N26" s="59"/>
      <c r="O26" s="33"/>
      <c r="P26" s="31"/>
      <c r="Q26" s="153"/>
      <c r="R26" s="220"/>
      <c r="S26" s="86"/>
      <c r="T26" s="86"/>
      <c r="U26" s="86"/>
      <c r="V26" s="86"/>
    </row>
    <row r="27" spans="2:22" ht="12.75">
      <c r="B27" s="232" t="s">
        <v>554</v>
      </c>
      <c r="C27" s="232" t="s">
        <v>555</v>
      </c>
      <c r="D27" s="149" t="s">
        <v>427</v>
      </c>
      <c r="E27" s="149" t="s">
        <v>405</v>
      </c>
      <c r="F27" s="5">
        <v>1</v>
      </c>
      <c r="G27" s="206" t="s">
        <v>549</v>
      </c>
      <c r="H27" s="33"/>
      <c r="I27" s="31">
        <v>148</v>
      </c>
      <c r="J27" s="31"/>
      <c r="K27" s="69">
        <v>0</v>
      </c>
      <c r="L27" s="33"/>
      <c r="M27" s="58"/>
      <c r="N27" s="59"/>
      <c r="O27" s="33"/>
      <c r="P27" s="31"/>
      <c r="Q27" s="153"/>
      <c r="R27" s="220"/>
      <c r="S27" s="86"/>
      <c r="T27" s="86"/>
      <c r="U27" s="86"/>
      <c r="V27" s="86"/>
    </row>
    <row r="28" spans="2:22" ht="12.75">
      <c r="B28" s="3"/>
      <c r="C28" s="3"/>
      <c r="D28" s="149" t="s">
        <v>429</v>
      </c>
      <c r="E28" s="149"/>
      <c r="F28" s="5">
        <v>2</v>
      </c>
      <c r="G28" s="206" t="s">
        <v>141</v>
      </c>
      <c r="H28" s="33"/>
      <c r="I28" s="31">
        <v>72</v>
      </c>
      <c r="J28" s="31"/>
      <c r="K28" s="69">
        <v>72</v>
      </c>
      <c r="L28" s="33">
        <v>19</v>
      </c>
      <c r="M28" s="58">
        <v>6.9</v>
      </c>
      <c r="N28" s="59">
        <v>0.17</v>
      </c>
      <c r="O28" s="33">
        <v>140</v>
      </c>
      <c r="P28" s="31">
        <v>10</v>
      </c>
      <c r="Q28" s="153"/>
      <c r="R28" s="220">
        <f>K28</f>
        <v>72</v>
      </c>
      <c r="S28" s="86">
        <f>R28*L28</f>
        <v>1368</v>
      </c>
      <c r="T28" s="86">
        <f>R28*N28</f>
        <v>12.24</v>
      </c>
      <c r="U28" s="86">
        <f>R28*O28</f>
        <v>10080</v>
      </c>
      <c r="V28" s="86">
        <f>R28*P28</f>
        <v>720</v>
      </c>
    </row>
    <row r="29" spans="2:22" ht="12.75">
      <c r="B29" s="3"/>
      <c r="C29" s="3"/>
      <c r="D29" s="149" t="s">
        <v>432</v>
      </c>
      <c r="E29" s="149"/>
      <c r="F29" s="5"/>
      <c r="G29" s="206"/>
      <c r="H29" s="33"/>
      <c r="I29" s="31"/>
      <c r="J29" s="31"/>
      <c r="K29" s="69"/>
      <c r="L29" s="33"/>
      <c r="M29" s="58"/>
      <c r="N29" s="59"/>
      <c r="O29" s="33"/>
      <c r="P29" s="31"/>
      <c r="Q29" s="153"/>
      <c r="R29" s="220"/>
      <c r="S29" s="86"/>
      <c r="T29" s="86"/>
      <c r="U29" s="86"/>
      <c r="V29" s="86"/>
    </row>
    <row r="30" spans="2:22" ht="12.75">
      <c r="B30" s="3"/>
      <c r="C30" s="149"/>
      <c r="D30" s="149" t="s">
        <v>433</v>
      </c>
      <c r="E30" s="149"/>
      <c r="F30" s="5"/>
      <c r="G30" s="206"/>
      <c r="H30" s="33"/>
      <c r="I30" s="31"/>
      <c r="J30" s="31"/>
      <c r="K30" s="69"/>
      <c r="L30" s="33"/>
      <c r="M30" s="58"/>
      <c r="N30" s="59"/>
      <c r="O30" s="33"/>
      <c r="P30" s="31"/>
      <c r="Q30" s="153"/>
      <c r="R30" s="220"/>
      <c r="S30" s="86"/>
      <c r="T30" s="86"/>
      <c r="U30" s="86"/>
      <c r="V30" s="86"/>
    </row>
    <row r="31" spans="2:22" ht="12.75">
      <c r="B31" s="3"/>
      <c r="D31" s="149" t="s">
        <v>441</v>
      </c>
      <c r="E31" s="149"/>
      <c r="F31" s="5"/>
      <c r="G31" s="206"/>
      <c r="H31" s="33"/>
      <c r="I31" s="31"/>
      <c r="J31" s="31"/>
      <c r="K31" s="69"/>
      <c r="L31" s="33"/>
      <c r="M31" s="58"/>
      <c r="N31" s="59"/>
      <c r="O31" s="33"/>
      <c r="P31" s="31"/>
      <c r="Q31" s="153"/>
      <c r="R31" s="220"/>
      <c r="S31" s="86"/>
      <c r="T31" s="86"/>
      <c r="U31" s="86"/>
      <c r="V31" s="86"/>
    </row>
    <row r="32" spans="2:22" ht="12.75">
      <c r="B32" s="3"/>
      <c r="C32" s="154" t="s">
        <v>279</v>
      </c>
      <c r="D32" s="155">
        <f>SUM(I27:I28)</f>
        <v>220</v>
      </c>
      <c r="E32" s="149"/>
      <c r="F32" s="5"/>
      <c r="G32" s="206"/>
      <c r="H32" s="33"/>
      <c r="I32" s="31"/>
      <c r="J32" s="31"/>
      <c r="K32" s="69"/>
      <c r="L32" s="33"/>
      <c r="M32" s="58"/>
      <c r="N32" s="59"/>
      <c r="O32" s="33"/>
      <c r="P32" s="31"/>
      <c r="Q32" s="153"/>
      <c r="R32" s="220"/>
      <c r="S32" s="86"/>
      <c r="T32" s="86"/>
      <c r="U32" s="86"/>
      <c r="V32" s="86"/>
    </row>
    <row r="33" spans="2:22" ht="12.75">
      <c r="B33" s="3"/>
      <c r="C33" s="154"/>
      <c r="D33" s="155"/>
      <c r="E33" s="149"/>
      <c r="F33" s="5"/>
      <c r="G33" s="206"/>
      <c r="H33" s="33"/>
      <c r="I33" s="31"/>
      <c r="J33" s="31"/>
      <c r="K33" s="69"/>
      <c r="L33" s="33"/>
      <c r="M33" s="58"/>
      <c r="N33" s="59"/>
      <c r="O33" s="33"/>
      <c r="P33" s="31"/>
      <c r="Q33" s="153"/>
      <c r="R33" s="220"/>
      <c r="S33" s="86"/>
      <c r="T33" s="86"/>
      <c r="U33" s="86"/>
      <c r="V33" s="86"/>
    </row>
    <row r="34" spans="2:22" ht="12.75">
      <c r="B34" s="232" t="s">
        <v>556</v>
      </c>
      <c r="C34" s="232" t="s">
        <v>557</v>
      </c>
      <c r="D34" s="149" t="s">
        <v>427</v>
      </c>
      <c r="E34" s="149" t="s">
        <v>405</v>
      </c>
      <c r="F34" s="5">
        <v>1</v>
      </c>
      <c r="G34" s="206" t="s">
        <v>549</v>
      </c>
      <c r="H34" s="33"/>
      <c r="I34" s="31">
        <v>29</v>
      </c>
      <c r="J34" s="31"/>
      <c r="K34" s="69">
        <v>0</v>
      </c>
      <c r="L34" s="33"/>
      <c r="M34" s="58"/>
      <c r="N34" s="59"/>
      <c r="O34" s="33"/>
      <c r="P34" s="31"/>
      <c r="Q34" s="153"/>
      <c r="R34" s="220"/>
      <c r="S34" s="86"/>
      <c r="T34" s="86"/>
      <c r="U34" s="86"/>
      <c r="V34" s="86"/>
    </row>
    <row r="35" spans="2:22" ht="12.75">
      <c r="B35" s="3"/>
      <c r="C35" s="3"/>
      <c r="D35" s="149" t="s">
        <v>429</v>
      </c>
      <c r="E35" s="149"/>
      <c r="F35" s="5">
        <v>2</v>
      </c>
      <c r="G35" s="206" t="s">
        <v>141</v>
      </c>
      <c r="H35" s="33"/>
      <c r="I35" s="31">
        <v>14</v>
      </c>
      <c r="J35" s="31"/>
      <c r="K35" s="69">
        <v>14</v>
      </c>
      <c r="L35" s="33">
        <v>19</v>
      </c>
      <c r="M35" s="58">
        <v>6.9</v>
      </c>
      <c r="N35" s="59">
        <v>0.17</v>
      </c>
      <c r="O35" s="33">
        <v>17000</v>
      </c>
      <c r="P35" s="31">
        <v>200</v>
      </c>
      <c r="Q35" s="153"/>
      <c r="R35" s="220">
        <f>K35</f>
        <v>14</v>
      </c>
      <c r="S35" s="86">
        <f>R35*L35</f>
        <v>266</v>
      </c>
      <c r="T35" s="86">
        <f>R35*N35</f>
        <v>2.3800000000000003</v>
      </c>
      <c r="U35" s="86">
        <f>R35*O35</f>
        <v>238000</v>
      </c>
      <c r="V35" s="86">
        <f>R35*P35</f>
        <v>2800</v>
      </c>
    </row>
    <row r="36" spans="2:22" ht="12.75">
      <c r="B36" s="3"/>
      <c r="C36" s="3"/>
      <c r="D36" s="149" t="s">
        <v>432</v>
      </c>
      <c r="E36" s="149"/>
      <c r="F36" s="5"/>
      <c r="G36" s="206"/>
      <c r="H36" s="33"/>
      <c r="I36" s="31"/>
      <c r="J36" s="31"/>
      <c r="K36" s="69"/>
      <c r="L36" s="33"/>
      <c r="M36" s="58"/>
      <c r="N36" s="59"/>
      <c r="O36" s="33"/>
      <c r="P36" s="31"/>
      <c r="Q36" s="153"/>
      <c r="R36" s="220"/>
      <c r="S36" s="86"/>
      <c r="T36" s="86"/>
      <c r="U36" s="86"/>
      <c r="V36" s="86"/>
    </row>
    <row r="37" spans="2:22" ht="12.75">
      <c r="B37" s="3"/>
      <c r="C37" s="149"/>
      <c r="D37" s="149" t="s">
        <v>433</v>
      </c>
      <c r="E37" s="149"/>
      <c r="F37" s="5"/>
      <c r="G37" s="206"/>
      <c r="H37" s="33"/>
      <c r="I37" s="31"/>
      <c r="J37" s="31"/>
      <c r="K37" s="69"/>
      <c r="L37" s="33"/>
      <c r="M37" s="58"/>
      <c r="N37" s="59"/>
      <c r="O37" s="33"/>
      <c r="P37" s="31"/>
      <c r="Q37" s="153"/>
      <c r="R37" s="220"/>
      <c r="S37" s="86"/>
      <c r="T37" s="86"/>
      <c r="U37" s="86"/>
      <c r="V37" s="86"/>
    </row>
    <row r="38" spans="2:22" ht="12.75">
      <c r="B38" s="3"/>
      <c r="D38" s="149" t="s">
        <v>441</v>
      </c>
      <c r="E38" s="149"/>
      <c r="F38" s="5"/>
      <c r="G38" s="206"/>
      <c r="H38" s="33"/>
      <c r="I38" s="31"/>
      <c r="J38" s="31"/>
      <c r="K38" s="69"/>
      <c r="L38" s="33"/>
      <c r="M38" s="58"/>
      <c r="N38" s="59"/>
      <c r="O38" s="33"/>
      <c r="P38" s="31"/>
      <c r="Q38" s="153"/>
      <c r="R38" s="220"/>
      <c r="S38" s="86"/>
      <c r="T38" s="86"/>
      <c r="U38" s="86"/>
      <c r="V38" s="86"/>
    </row>
    <row r="39" spans="2:22" ht="12.75">
      <c r="B39" s="3"/>
      <c r="C39" s="154" t="s">
        <v>279</v>
      </c>
      <c r="D39" s="155">
        <f>SUM(I34:I35)</f>
        <v>43</v>
      </c>
      <c r="E39" s="149"/>
      <c r="F39" s="5"/>
      <c r="G39" s="206"/>
      <c r="H39" s="33"/>
      <c r="I39" s="31"/>
      <c r="J39" s="31"/>
      <c r="K39" s="69"/>
      <c r="L39" s="33"/>
      <c r="M39" s="58"/>
      <c r="N39" s="59"/>
      <c r="O39" s="33"/>
      <c r="P39" s="31"/>
      <c r="Q39" s="153"/>
      <c r="R39" s="220"/>
      <c r="S39" s="86"/>
      <c r="T39" s="86"/>
      <c r="U39" s="86"/>
      <c r="V39" s="86"/>
    </row>
    <row r="40" spans="2:22" ht="12.75">
      <c r="B40" s="3"/>
      <c r="C40" s="154"/>
      <c r="D40" s="155"/>
      <c r="E40" s="149"/>
      <c r="F40" s="5"/>
      <c r="G40" s="206"/>
      <c r="H40" s="33"/>
      <c r="I40" s="31"/>
      <c r="J40" s="31"/>
      <c r="K40" s="69"/>
      <c r="L40" s="33"/>
      <c r="M40" s="58"/>
      <c r="N40" s="59"/>
      <c r="O40" s="33"/>
      <c r="P40" s="31"/>
      <c r="Q40" s="153"/>
      <c r="R40" s="220"/>
      <c r="S40" s="86"/>
      <c r="T40" s="86"/>
      <c r="U40" s="86"/>
      <c r="V40" s="86"/>
    </row>
    <row r="41" spans="2:22" ht="12.75">
      <c r="B41" s="232" t="s">
        <v>558</v>
      </c>
      <c r="C41" s="232" t="s">
        <v>559</v>
      </c>
      <c r="D41" s="149" t="s">
        <v>427</v>
      </c>
      <c r="E41" s="149" t="s">
        <v>405</v>
      </c>
      <c r="F41" s="5">
        <v>1</v>
      </c>
      <c r="G41" s="206" t="s">
        <v>549</v>
      </c>
      <c r="H41" s="33"/>
      <c r="I41" s="31">
        <v>164</v>
      </c>
      <c r="J41" s="31"/>
      <c r="K41" s="69">
        <v>0</v>
      </c>
      <c r="L41" s="33"/>
      <c r="M41" s="58"/>
      <c r="N41" s="59"/>
      <c r="O41" s="33"/>
      <c r="P41" s="31"/>
      <c r="Q41" s="153"/>
      <c r="R41" s="220"/>
      <c r="S41" s="86"/>
      <c r="T41" s="86"/>
      <c r="U41" s="86"/>
      <c r="V41" s="86"/>
    </row>
    <row r="42" spans="2:22" ht="12.75">
      <c r="B42" s="3"/>
      <c r="C42" s="3"/>
      <c r="D42" s="149" t="s">
        <v>429</v>
      </c>
      <c r="E42" s="149"/>
      <c r="F42" s="5">
        <v>2</v>
      </c>
      <c r="G42" s="206" t="s">
        <v>141</v>
      </c>
      <c r="H42" s="33"/>
      <c r="I42" s="31">
        <v>79</v>
      </c>
      <c r="J42" s="31"/>
      <c r="K42" s="69">
        <v>79</v>
      </c>
      <c r="L42" s="33">
        <v>19</v>
      </c>
      <c r="M42" s="58">
        <v>6.9</v>
      </c>
      <c r="N42" s="59">
        <v>0.17</v>
      </c>
      <c r="O42" s="33">
        <v>14650</v>
      </c>
      <c r="P42" s="31">
        <v>200</v>
      </c>
      <c r="Q42" s="153"/>
      <c r="R42" s="220">
        <f>K42</f>
        <v>79</v>
      </c>
      <c r="S42" s="86">
        <f>R42*L42</f>
        <v>1501</v>
      </c>
      <c r="T42" s="86">
        <f>R42*N42</f>
        <v>13.430000000000001</v>
      </c>
      <c r="U42" s="86">
        <f>R42*O42</f>
        <v>1157350</v>
      </c>
      <c r="V42" s="86">
        <f>R42*P42</f>
        <v>15800</v>
      </c>
    </row>
    <row r="43" spans="2:22" ht="12.75">
      <c r="B43" s="3"/>
      <c r="C43" s="3"/>
      <c r="D43" s="149" t="s">
        <v>432</v>
      </c>
      <c r="E43" s="149"/>
      <c r="F43" s="5"/>
      <c r="G43" s="206"/>
      <c r="H43" s="33"/>
      <c r="I43" s="31"/>
      <c r="J43" s="31"/>
      <c r="K43" s="69"/>
      <c r="L43" s="33"/>
      <c r="M43" s="58"/>
      <c r="N43" s="59"/>
      <c r="O43" s="33"/>
      <c r="P43" s="31"/>
      <c r="Q43" s="153"/>
      <c r="R43" s="220"/>
      <c r="S43" s="86"/>
      <c r="T43" s="86"/>
      <c r="U43" s="86"/>
      <c r="V43" s="86"/>
    </row>
    <row r="44" spans="2:22" ht="12.75">
      <c r="B44" s="3"/>
      <c r="C44" s="149"/>
      <c r="D44" s="149" t="s">
        <v>433</v>
      </c>
      <c r="E44" s="149"/>
      <c r="F44" s="5"/>
      <c r="G44" s="206"/>
      <c r="H44" s="33"/>
      <c r="I44" s="31"/>
      <c r="J44" s="31"/>
      <c r="K44" s="69"/>
      <c r="L44" s="33"/>
      <c r="M44" s="58"/>
      <c r="N44" s="59"/>
      <c r="O44" s="33"/>
      <c r="P44" s="31"/>
      <c r="Q44" s="153"/>
      <c r="R44" s="220"/>
      <c r="S44" s="86"/>
      <c r="T44" s="86"/>
      <c r="U44" s="86"/>
      <c r="V44" s="86"/>
    </row>
    <row r="45" spans="2:22" ht="12.75">
      <c r="B45" s="3"/>
      <c r="D45" s="149" t="s">
        <v>441</v>
      </c>
      <c r="E45" s="149"/>
      <c r="F45" s="5"/>
      <c r="G45" s="206"/>
      <c r="H45" s="33"/>
      <c r="I45" s="31"/>
      <c r="J45" s="31"/>
      <c r="K45" s="69"/>
      <c r="L45" s="33"/>
      <c r="M45" s="58"/>
      <c r="N45" s="59"/>
      <c r="O45" s="33"/>
      <c r="P45" s="31"/>
      <c r="Q45" s="153"/>
      <c r="R45" s="220"/>
      <c r="S45" s="86"/>
      <c r="T45" s="86"/>
      <c r="U45" s="86"/>
      <c r="V45" s="86"/>
    </row>
    <row r="46" spans="2:22" ht="12.75">
      <c r="B46" s="3"/>
      <c r="C46" s="154" t="s">
        <v>279</v>
      </c>
      <c r="D46" s="155">
        <f>SUM(I41:I42)</f>
        <v>243</v>
      </c>
      <c r="E46" s="149"/>
      <c r="F46" s="5"/>
      <c r="G46" s="206"/>
      <c r="H46" s="33"/>
      <c r="I46" s="31"/>
      <c r="J46" s="31"/>
      <c r="K46" s="69"/>
      <c r="L46" s="33"/>
      <c r="M46" s="58"/>
      <c r="N46" s="59"/>
      <c r="O46" s="33"/>
      <c r="P46" s="31"/>
      <c r="Q46" s="153"/>
      <c r="R46" s="220"/>
      <c r="S46" s="86"/>
      <c r="T46" s="86"/>
      <c r="U46" s="86"/>
      <c r="V46" s="86"/>
    </row>
    <row r="47" spans="2:22" ht="12.75">
      <c r="B47" s="3"/>
      <c r="C47" s="154"/>
      <c r="D47" s="155"/>
      <c r="E47" s="149"/>
      <c r="F47" s="5"/>
      <c r="G47" s="206"/>
      <c r="H47" s="33"/>
      <c r="I47" s="31"/>
      <c r="J47" s="31"/>
      <c r="K47" s="69"/>
      <c r="L47" s="33"/>
      <c r="M47" s="58"/>
      <c r="N47" s="59"/>
      <c r="O47" s="33"/>
      <c r="P47" s="31"/>
      <c r="Q47" s="153"/>
      <c r="R47" s="220"/>
      <c r="S47" s="86"/>
      <c r="T47" s="86"/>
      <c r="U47" s="86"/>
      <c r="V47" s="86"/>
    </row>
    <row r="48" spans="2:22" ht="12.75">
      <c r="B48" s="232" t="s">
        <v>560</v>
      </c>
      <c r="C48" s="232" t="s">
        <v>561</v>
      </c>
      <c r="D48" s="149" t="s">
        <v>427</v>
      </c>
      <c r="E48" s="149" t="s">
        <v>405</v>
      </c>
      <c r="F48" s="5">
        <v>1</v>
      </c>
      <c r="G48" s="206" t="s">
        <v>549</v>
      </c>
      <c r="H48" s="33"/>
      <c r="I48" s="31">
        <v>56</v>
      </c>
      <c r="J48" s="31"/>
      <c r="K48" s="69">
        <v>0</v>
      </c>
      <c r="L48" s="33"/>
      <c r="M48" s="58"/>
      <c r="N48" s="59"/>
      <c r="O48" s="33"/>
      <c r="P48" s="31"/>
      <c r="Q48" s="153"/>
      <c r="R48" s="220"/>
      <c r="S48" s="86"/>
      <c r="T48" s="86"/>
      <c r="U48" s="86"/>
      <c r="V48" s="86"/>
    </row>
    <row r="49" spans="2:22" ht="12.75">
      <c r="B49" s="3"/>
      <c r="C49" s="3"/>
      <c r="D49" s="149" t="s">
        <v>429</v>
      </c>
      <c r="E49" s="149"/>
      <c r="F49" s="5">
        <v>2</v>
      </c>
      <c r="G49" s="206" t="s">
        <v>141</v>
      </c>
      <c r="H49" s="33"/>
      <c r="I49" s="31">
        <v>14</v>
      </c>
      <c r="J49" s="31"/>
      <c r="K49" s="69">
        <v>14</v>
      </c>
      <c r="L49" s="33">
        <v>19</v>
      </c>
      <c r="M49" s="58">
        <v>6.9</v>
      </c>
      <c r="N49" s="59">
        <v>0.17</v>
      </c>
      <c r="O49" s="33">
        <v>15000</v>
      </c>
      <c r="P49" s="31">
        <v>200</v>
      </c>
      <c r="Q49" s="153"/>
      <c r="R49" s="220">
        <f>K49</f>
        <v>14</v>
      </c>
      <c r="S49" s="86">
        <f>R49*L49</f>
        <v>266</v>
      </c>
      <c r="T49" s="86">
        <f>R49*N49</f>
        <v>2.3800000000000003</v>
      </c>
      <c r="U49" s="86">
        <f>R49*O49</f>
        <v>210000</v>
      </c>
      <c r="V49" s="86">
        <f>R49*P49</f>
        <v>2800</v>
      </c>
    </row>
    <row r="50" spans="2:22" ht="12.75">
      <c r="B50" s="3"/>
      <c r="C50" s="3"/>
      <c r="D50" s="149" t="s">
        <v>432</v>
      </c>
      <c r="E50" s="149"/>
      <c r="F50" s="5"/>
      <c r="G50" s="206"/>
      <c r="H50" s="33"/>
      <c r="I50" s="31"/>
      <c r="J50" s="31"/>
      <c r="K50" s="69"/>
      <c r="L50" s="33"/>
      <c r="M50" s="58"/>
      <c r="N50" s="59"/>
      <c r="O50" s="33"/>
      <c r="P50" s="31"/>
      <c r="Q50" s="153"/>
      <c r="R50" s="220"/>
      <c r="S50" s="86"/>
      <c r="T50" s="86"/>
      <c r="U50" s="86"/>
      <c r="V50" s="86"/>
    </row>
    <row r="51" spans="2:22" ht="12.75">
      <c r="B51" s="3"/>
      <c r="C51" s="149"/>
      <c r="D51" s="149" t="s">
        <v>433</v>
      </c>
      <c r="E51" s="149"/>
      <c r="F51" s="5"/>
      <c r="G51" s="206"/>
      <c r="H51" s="33"/>
      <c r="I51" s="31"/>
      <c r="J51" s="31"/>
      <c r="K51" s="69"/>
      <c r="L51" s="33"/>
      <c r="M51" s="58"/>
      <c r="N51" s="59"/>
      <c r="O51" s="33"/>
      <c r="P51" s="31"/>
      <c r="Q51" s="153"/>
      <c r="R51" s="276"/>
      <c r="S51" s="221"/>
      <c r="T51" s="86"/>
      <c r="U51" s="86"/>
      <c r="V51" s="86"/>
    </row>
    <row r="52" spans="2:22" ht="12.75">
      <c r="B52" s="3"/>
      <c r="D52" s="149" t="s">
        <v>441</v>
      </c>
      <c r="E52" s="149"/>
      <c r="F52" s="5"/>
      <c r="G52" s="206"/>
      <c r="H52" s="33"/>
      <c r="I52" s="31"/>
      <c r="J52" s="31"/>
      <c r="K52" s="69"/>
      <c r="L52" s="33"/>
      <c r="M52" s="58"/>
      <c r="N52" s="59"/>
      <c r="O52" s="33"/>
      <c r="P52" s="31"/>
      <c r="Q52" s="153"/>
      <c r="R52" s="165">
        <f>SUM(R7:R49)</f>
        <v>231</v>
      </c>
      <c r="S52" s="221">
        <f>SUM(S7:S49)</f>
        <v>4367</v>
      </c>
      <c r="T52" s="221">
        <f>SUM(T7:T49)</f>
        <v>40.290000000000006</v>
      </c>
      <c r="U52" s="221">
        <f>SUM(U7:U49)</f>
        <v>2469650</v>
      </c>
      <c r="V52" s="221">
        <f>SUM(V7:V49)</f>
        <v>32520</v>
      </c>
    </row>
    <row r="53" spans="2:22" ht="12.75">
      <c r="B53" s="3"/>
      <c r="C53" s="154" t="s">
        <v>279</v>
      </c>
      <c r="D53" s="155">
        <f>SUM(I48:I49)</f>
        <v>70</v>
      </c>
      <c r="E53" s="149"/>
      <c r="F53" s="5"/>
      <c r="G53" s="206"/>
      <c r="H53" s="33"/>
      <c r="I53" s="31"/>
      <c r="J53" s="31"/>
      <c r="K53" s="69"/>
      <c r="L53" s="33"/>
      <c r="M53" s="58"/>
      <c r="N53" s="59"/>
      <c r="O53" s="33"/>
      <c r="P53" s="31"/>
      <c r="Q53" s="153"/>
      <c r="R53" s="220"/>
      <c r="S53" s="141">
        <f>S52/$R$52</f>
        <v>18.904761904761905</v>
      </c>
      <c r="T53" s="140">
        <f>T52/$R$52</f>
        <v>0.17441558441558444</v>
      </c>
      <c r="U53" s="141">
        <f>U52/$R$52</f>
        <v>10691.12554112554</v>
      </c>
      <c r="V53" s="141">
        <f>V52/$R$52</f>
        <v>140.7792207792208</v>
      </c>
    </row>
    <row r="54" spans="2:22" ht="12.75">
      <c r="B54" s="3"/>
      <c r="C54" s="154"/>
      <c r="D54" s="155"/>
      <c r="E54" s="149"/>
      <c r="F54" s="5"/>
      <c r="G54" s="206"/>
      <c r="H54" s="33"/>
      <c r="I54" s="31"/>
      <c r="J54" s="31"/>
      <c r="K54" s="69"/>
      <c r="L54" s="33"/>
      <c r="M54" s="58"/>
      <c r="N54" s="59"/>
      <c r="O54" s="33"/>
      <c r="P54" s="31"/>
      <c r="Q54" s="153"/>
      <c r="R54" s="220"/>
      <c r="S54" s="86"/>
      <c r="T54" s="86"/>
      <c r="U54" s="86"/>
      <c r="V54" s="86"/>
    </row>
    <row r="55" spans="2:22" ht="12.75">
      <c r="B55" s="3"/>
      <c r="C55" s="154"/>
      <c r="D55" s="155"/>
      <c r="E55" s="149"/>
      <c r="F55" s="5"/>
      <c r="G55" s="206"/>
      <c r="H55" s="33"/>
      <c r="I55" s="31"/>
      <c r="J55" s="31"/>
      <c r="K55" s="69"/>
      <c r="L55" s="33"/>
      <c r="M55" s="58"/>
      <c r="N55" s="59"/>
      <c r="O55" s="33"/>
      <c r="P55" s="31"/>
      <c r="Q55" s="153"/>
      <c r="R55" s="220"/>
      <c r="S55" s="86"/>
      <c r="T55" s="86"/>
      <c r="U55" s="86"/>
      <c r="V55" s="86"/>
    </row>
    <row r="56" spans="2:22" ht="12.75">
      <c r="B56" s="3"/>
      <c r="C56" s="3"/>
      <c r="D56" s="149"/>
      <c r="E56" s="149"/>
      <c r="F56" s="5"/>
      <c r="G56" s="206"/>
      <c r="H56" s="33"/>
      <c r="I56" s="31"/>
      <c r="J56" s="31"/>
      <c r="K56" s="69"/>
      <c r="L56" s="33"/>
      <c r="M56" s="58"/>
      <c r="N56" s="59"/>
      <c r="O56" s="33"/>
      <c r="P56" s="31"/>
      <c r="Q56" s="153"/>
      <c r="R56" s="220"/>
      <c r="S56" s="86"/>
      <c r="T56" s="86"/>
      <c r="U56" s="86"/>
      <c r="V56" s="86"/>
    </row>
    <row r="57" spans="2:22" ht="12.75">
      <c r="B57" s="3"/>
      <c r="C57" s="3"/>
      <c r="D57" s="149"/>
      <c r="E57" s="149"/>
      <c r="F57" s="5"/>
      <c r="G57" s="206"/>
      <c r="H57" s="33"/>
      <c r="I57" s="31"/>
      <c r="J57" s="31"/>
      <c r="K57" s="69"/>
      <c r="L57" s="33"/>
      <c r="M57" s="58"/>
      <c r="N57" s="59"/>
      <c r="O57" s="33"/>
      <c r="P57" s="31"/>
      <c r="Q57" s="153"/>
      <c r="R57" s="220"/>
      <c r="S57" s="86"/>
      <c r="T57" s="86"/>
      <c r="U57" s="86"/>
      <c r="V57" s="86"/>
    </row>
    <row r="58" spans="2:22" ht="12.75">
      <c r="B58" s="3"/>
      <c r="C58" s="3"/>
      <c r="D58" s="149"/>
      <c r="E58" s="149"/>
      <c r="F58" s="5"/>
      <c r="G58" s="8"/>
      <c r="H58" s="29"/>
      <c r="I58" s="4"/>
      <c r="J58" s="4"/>
      <c r="K58" s="69"/>
      <c r="L58" s="29"/>
      <c r="M58" s="162"/>
      <c r="N58" s="10"/>
      <c r="O58" s="29"/>
      <c r="P58" s="4"/>
      <c r="Q58" s="153"/>
      <c r="R58" s="231"/>
      <c r="S58" s="239"/>
      <c r="T58" s="239"/>
      <c r="U58" s="239"/>
      <c r="V58" s="239"/>
    </row>
    <row r="59" spans="2:22" ht="13.5" thickBot="1">
      <c r="B59" s="13"/>
      <c r="C59" s="13"/>
      <c r="D59" s="2"/>
      <c r="E59" s="13"/>
      <c r="F59" s="148"/>
      <c r="G59" s="171"/>
      <c r="H59" s="13"/>
      <c r="I59" s="13"/>
      <c r="J59" s="13"/>
      <c r="K59" s="266"/>
      <c r="L59" s="13"/>
      <c r="M59" s="13"/>
      <c r="N59" s="13"/>
      <c r="O59" s="13"/>
      <c r="P59" s="13"/>
      <c r="Q59" s="267"/>
      <c r="R59" s="268"/>
      <c r="S59" s="269"/>
      <c r="T59" s="269"/>
      <c r="U59" s="269"/>
      <c r="V59" s="269"/>
    </row>
    <row r="60" spans="2:22" ht="12.75">
      <c r="B60" s="4"/>
      <c r="C60" s="4"/>
      <c r="D60" s="149"/>
      <c r="E60" s="4"/>
      <c r="F60" s="4"/>
      <c r="G60" s="4"/>
      <c r="H60" s="4"/>
      <c r="S60" s="4"/>
      <c r="T60" s="4"/>
      <c r="U60" s="4"/>
      <c r="V60" s="4"/>
    </row>
    <row r="61" spans="2:22" ht="12.75">
      <c r="B61" s="4"/>
      <c r="C61" s="3" t="s">
        <v>263</v>
      </c>
      <c r="D61" s="149"/>
      <c r="E61" s="3"/>
      <c r="F61" s="4"/>
      <c r="G61" s="4"/>
      <c r="H61" s="173">
        <f>SUM(H6:H57)</f>
        <v>0</v>
      </c>
      <c r="I61" s="173">
        <f>SUM(I6:I57)</f>
        <v>742</v>
      </c>
      <c r="J61" s="173">
        <f>SUM(J6:J57)</f>
        <v>0</v>
      </c>
      <c r="K61" s="173">
        <f>SUM(K6:K57)</f>
        <v>231</v>
      </c>
      <c r="L61" s="133"/>
      <c r="M61" s="134"/>
      <c r="N61" s="134"/>
      <c r="O61" s="133"/>
      <c r="P61" s="133"/>
      <c r="S61" s="175"/>
      <c r="T61" s="175"/>
      <c r="U61" s="175"/>
      <c r="V61" s="175"/>
    </row>
    <row r="62" spans="2:22" ht="12.75">
      <c r="B62" s="4"/>
      <c r="C62" s="4"/>
      <c r="D62" s="149"/>
      <c r="E62" s="4"/>
      <c r="F62" s="4"/>
      <c r="G62" s="4"/>
      <c r="H62" s="4"/>
      <c r="S62" s="4"/>
      <c r="T62" s="4"/>
      <c r="U62" s="4"/>
      <c r="V62" s="4"/>
    </row>
    <row r="63" spans="2:8" ht="12.75">
      <c r="B63" s="4"/>
      <c r="C63" s="3" t="s">
        <v>57</v>
      </c>
      <c r="D63" s="149"/>
      <c r="E63" s="3"/>
      <c r="F63" s="4"/>
      <c r="G63" s="4"/>
      <c r="H63" s="173">
        <f>I61+J61</f>
        <v>742</v>
      </c>
    </row>
    <row r="64" spans="2:8" ht="12.75">
      <c r="B64" s="4"/>
      <c r="C64" s="4"/>
      <c r="D64" s="149"/>
      <c r="E64" s="4"/>
      <c r="F64" s="4"/>
      <c r="G64" s="4"/>
      <c r="H64" s="4"/>
    </row>
    <row r="65" spans="2:8" ht="12.75">
      <c r="B65" s="4"/>
      <c r="C65" s="4"/>
      <c r="D65" s="149"/>
      <c r="E65" s="4"/>
      <c r="F65" s="4"/>
      <c r="G65" s="4"/>
      <c r="H65" s="4"/>
    </row>
    <row r="66" spans="2:8" ht="12.75">
      <c r="B66" s="4"/>
      <c r="C66" s="4"/>
      <c r="D66" s="149"/>
      <c r="E66" s="4"/>
      <c r="F66" s="4"/>
      <c r="G66" s="4"/>
      <c r="H66" s="4"/>
    </row>
    <row r="67" spans="2:8" ht="12.75">
      <c r="B67" s="4"/>
      <c r="C67" s="4"/>
      <c r="D67" s="149"/>
      <c r="E67" s="4"/>
      <c r="F67" s="4"/>
      <c r="G67" s="4"/>
      <c r="H67" s="4"/>
    </row>
    <row r="68" spans="2:8" ht="12.75">
      <c r="B68" s="4"/>
      <c r="C68" s="4"/>
      <c r="D68" s="149"/>
      <c r="E68" s="4"/>
      <c r="F68" s="4"/>
      <c r="G68" s="4"/>
      <c r="H68" s="4"/>
    </row>
    <row r="69" spans="2:8" ht="12.75">
      <c r="B69" s="4"/>
      <c r="C69" s="4"/>
      <c r="D69" s="149"/>
      <c r="E69" s="4"/>
      <c r="F69" s="4"/>
      <c r="G69" s="4"/>
      <c r="H69" s="4"/>
    </row>
    <row r="70" spans="2:8" ht="12.75">
      <c r="B70" s="4"/>
      <c r="C70" s="4"/>
      <c r="D70" s="149"/>
      <c r="E70" s="4"/>
      <c r="F70" s="4"/>
      <c r="G70" s="4"/>
      <c r="H70" s="4"/>
    </row>
    <row r="71" spans="2:8" ht="12.75">
      <c r="B71" s="4"/>
      <c r="C71" s="4"/>
      <c r="D71" s="149"/>
      <c r="E71" s="4"/>
      <c r="F71" s="4"/>
      <c r="G71" s="4"/>
      <c r="H71" s="4"/>
    </row>
    <row r="72" ht="12.75">
      <c r="D72" s="149"/>
    </row>
    <row r="73" ht="12.75">
      <c r="D73" s="149"/>
    </row>
    <row r="74" ht="12.75">
      <c r="D74" s="149"/>
    </row>
    <row r="75" ht="12.75">
      <c r="D75" s="149"/>
    </row>
    <row r="76" ht="12.75">
      <c r="D76" s="149"/>
    </row>
    <row r="77" ht="12.75">
      <c r="D77" s="149"/>
    </row>
    <row r="78" ht="12.75">
      <c r="D78" s="149"/>
    </row>
    <row r="79" ht="12.75">
      <c r="D79" s="149"/>
    </row>
    <row r="80" ht="12.75">
      <c r="D80" s="149"/>
    </row>
    <row r="81" ht="12.75">
      <c r="D81" s="149"/>
    </row>
    <row r="82" ht="12.75">
      <c r="D82" s="149"/>
    </row>
    <row r="83" ht="12.75">
      <c r="D83" s="149"/>
    </row>
    <row r="84" ht="12.75">
      <c r="D84" s="149"/>
    </row>
    <row r="85" ht="12.75">
      <c r="D85" s="149"/>
    </row>
    <row r="86" ht="12.75">
      <c r="D86" s="149"/>
    </row>
    <row r="87" ht="12.75">
      <c r="D87" s="149"/>
    </row>
    <row r="88" ht="12.75">
      <c r="D88" s="149"/>
    </row>
    <row r="89" ht="12.75">
      <c r="D89" s="149"/>
    </row>
    <row r="90" ht="12.75">
      <c r="D90" s="149"/>
    </row>
    <row r="91" ht="12.75">
      <c r="D91" s="149"/>
    </row>
    <row r="92" ht="12.75">
      <c r="D92" s="149"/>
    </row>
    <row r="93" ht="12.75">
      <c r="D93" s="149"/>
    </row>
    <row r="94" ht="12.75">
      <c r="D94" s="149"/>
    </row>
    <row r="95" ht="12.75">
      <c r="D95" s="149"/>
    </row>
    <row r="96" ht="12.75">
      <c r="D96" s="149"/>
    </row>
    <row r="97" ht="12.75">
      <c r="D97" s="149"/>
    </row>
    <row r="98" ht="12.75">
      <c r="D98" s="149"/>
    </row>
    <row r="99" ht="12.75">
      <c r="D99" s="149"/>
    </row>
    <row r="100" ht="12.75">
      <c r="D100" s="149"/>
    </row>
    <row r="101" ht="12.75">
      <c r="D101" s="149"/>
    </row>
    <row r="102" ht="12.75">
      <c r="D102" s="149"/>
    </row>
    <row r="103" ht="12.75">
      <c r="D103" s="149"/>
    </row>
    <row r="104" ht="12.75">
      <c r="D104" s="149"/>
    </row>
    <row r="105" ht="12.75">
      <c r="D105" s="149"/>
    </row>
    <row r="106" ht="12.75">
      <c r="D106" s="149"/>
    </row>
    <row r="107" ht="12.75">
      <c r="D107" s="149"/>
    </row>
    <row r="108" ht="12.75">
      <c r="D108" s="149"/>
    </row>
    <row r="109" ht="12.75">
      <c r="D109" s="149"/>
    </row>
    <row r="110" ht="12.75">
      <c r="D110" s="149"/>
    </row>
    <row r="111" ht="12.75">
      <c r="D111" s="149"/>
    </row>
    <row r="112" ht="12.75">
      <c r="D112" s="149"/>
    </row>
    <row r="113" ht="12.75">
      <c r="D113" s="149"/>
    </row>
    <row r="114" ht="12.75">
      <c r="D114" s="149"/>
    </row>
    <row r="115" ht="12.75">
      <c r="D115" s="149"/>
    </row>
    <row r="116" ht="12.75">
      <c r="D116" s="149"/>
    </row>
    <row r="117" ht="12.75">
      <c r="D117" s="149"/>
    </row>
    <row r="118" ht="12.75">
      <c r="D118" s="149"/>
    </row>
    <row r="119" ht="12.75">
      <c r="D119" s="149"/>
    </row>
    <row r="120" ht="12.75">
      <c r="D120" s="149"/>
    </row>
    <row r="121" ht="12.75">
      <c r="D121" s="149"/>
    </row>
    <row r="122" ht="12.75">
      <c r="D122" s="149"/>
    </row>
    <row r="123" ht="12.75">
      <c r="D123" s="149"/>
    </row>
    <row r="124" ht="12.75">
      <c r="D124" s="149"/>
    </row>
    <row r="125" ht="12.75">
      <c r="D125" s="149"/>
    </row>
    <row r="126" ht="12.75">
      <c r="D126" s="149"/>
    </row>
    <row r="127" ht="12.75">
      <c r="D127" s="149"/>
    </row>
    <row r="128" ht="12.75">
      <c r="D128" s="149"/>
    </row>
    <row r="129" ht="12.75">
      <c r="D129" s="149"/>
    </row>
    <row r="130" ht="12.75">
      <c r="D130" s="149"/>
    </row>
    <row r="131" ht="12.75">
      <c r="D131" s="149"/>
    </row>
    <row r="132" ht="12.75">
      <c r="D132" s="149"/>
    </row>
    <row r="133" ht="12.75">
      <c r="D133" s="149"/>
    </row>
    <row r="134" ht="12.75">
      <c r="D134" s="149"/>
    </row>
    <row r="135" ht="12.75">
      <c r="D135" s="149"/>
    </row>
    <row r="136" ht="12.75">
      <c r="D136" s="149"/>
    </row>
  </sheetData>
  <mergeCells count="3">
    <mergeCell ref="S2:V2"/>
    <mergeCell ref="B3:C3"/>
    <mergeCell ref="F3:G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47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8"/>
  <sheetViews>
    <sheetView zoomScale="70" zoomScaleNormal="70" workbookViewId="0" topLeftCell="A1">
      <pane xSplit="7" ySplit="3" topLeftCell="AO2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9.00390625" style="0" customWidth="1"/>
    <col min="3" max="3" width="43.00390625" style="0" bestFit="1" customWidth="1"/>
    <col min="4" max="4" width="10.57421875" style="94" bestFit="1" customWidth="1"/>
    <col min="5" max="5" width="10.28125" style="94" bestFit="1" customWidth="1"/>
    <col min="6" max="6" width="7.7109375" style="0" bestFit="1" customWidth="1"/>
    <col min="7" max="7" width="14.28125" style="0" customWidth="1"/>
    <col min="8" max="10" width="7.7109375" style="0" hidden="1" customWidth="1"/>
    <col min="11" max="11" width="7.7109375" style="0" customWidth="1"/>
    <col min="12" max="12" width="7.28125" style="0" customWidth="1"/>
    <col min="13" max="13" width="7.140625" style="0" bestFit="1" customWidth="1"/>
    <col min="14" max="14" width="7.8515625" style="0" bestFit="1" customWidth="1"/>
    <col min="15" max="15" width="9.57421875" style="0" customWidth="1"/>
    <col min="16" max="16" width="5.00390625" style="0" bestFit="1" customWidth="1"/>
    <col min="17" max="17" width="10.00390625" style="0" bestFit="1" customWidth="1"/>
    <col min="18" max="18" width="6.8515625" style="0" bestFit="1" customWidth="1"/>
    <col min="19" max="19" width="5.57421875" style="0" bestFit="1" customWidth="1"/>
    <col min="20" max="20" width="7.57421875" style="0" bestFit="1" customWidth="1"/>
    <col min="21" max="21" width="6.57421875" style="0" bestFit="1" customWidth="1"/>
    <col min="22" max="22" width="5.140625" style="0" bestFit="1" customWidth="1"/>
    <col min="23" max="23" width="48.57421875" style="279" bestFit="1" customWidth="1"/>
    <col min="24" max="24" width="9.57421875" style="89" bestFit="1" customWidth="1"/>
    <col min="25" max="25" width="10.28125" style="89" bestFit="1" customWidth="1"/>
    <col min="26" max="26" width="13.57421875" style="4" customWidth="1"/>
    <col min="27" max="27" width="11.28125" style="0" customWidth="1"/>
    <col min="28" max="28" width="9.28125" style="0" customWidth="1"/>
    <col min="29" max="29" width="10.8515625" style="0" customWidth="1"/>
    <col min="30" max="30" width="10.140625" style="0" bestFit="1" customWidth="1"/>
    <col min="31" max="31" width="6.7109375" style="0" customWidth="1"/>
    <col min="32" max="32" width="9.57421875" style="0" bestFit="1" customWidth="1"/>
    <col min="33" max="33" width="10.28125" style="0" bestFit="1" customWidth="1"/>
    <col min="34" max="34" width="13.57421875" style="0" customWidth="1"/>
    <col min="35" max="35" width="9.28125" style="0" customWidth="1"/>
    <col min="36" max="37" width="9.57421875" style="0" bestFit="1" customWidth="1"/>
    <col min="38" max="38" width="8.140625" style="0" bestFit="1" customWidth="1"/>
    <col min="40" max="40" width="9.57421875" style="0" bestFit="1" customWidth="1"/>
    <col min="41" max="41" width="10.140625" style="0" bestFit="1" customWidth="1"/>
    <col min="42" max="42" width="13.57421875" style="0" customWidth="1"/>
    <col min="43" max="43" width="9.28125" style="0" customWidth="1"/>
    <col min="44" max="44" width="9.57421875" style="0" bestFit="1" customWidth="1"/>
    <col min="45" max="45" width="11.421875" style="0" customWidth="1"/>
    <col min="46" max="46" width="10.8515625" style="0" customWidth="1"/>
    <col min="48" max="48" width="9.57421875" style="0" bestFit="1" customWidth="1"/>
    <col min="49" max="49" width="10.140625" style="0" bestFit="1" customWidth="1"/>
    <col min="50" max="50" width="13.57421875" style="0" customWidth="1"/>
    <col min="51" max="51" width="9.28125" style="0" customWidth="1"/>
    <col min="52" max="52" width="9.57421875" style="0" bestFit="1" customWidth="1"/>
    <col min="53" max="53" width="12.00390625" style="0" customWidth="1"/>
    <col min="54" max="54" width="10.140625" style="0" customWidth="1"/>
  </cols>
  <sheetData>
    <row r="1" spans="1:51" ht="13.5" thickBot="1">
      <c r="A1" s="144"/>
      <c r="B1" s="144"/>
      <c r="C1" s="144"/>
      <c r="D1" s="278"/>
      <c r="E1" s="278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X1" s="228" t="s">
        <v>264</v>
      </c>
      <c r="Z1" s="21" t="s">
        <v>414</v>
      </c>
      <c r="AA1" s="146" t="s">
        <v>265</v>
      </c>
      <c r="AF1" s="21" t="s">
        <v>264</v>
      </c>
      <c r="AH1" s="21" t="s">
        <v>414</v>
      </c>
      <c r="AI1" s="21" t="s">
        <v>266</v>
      </c>
      <c r="AN1" s="21" t="s">
        <v>264</v>
      </c>
      <c r="AP1" s="21" t="s">
        <v>414</v>
      </c>
      <c r="AQ1" s="146" t="s">
        <v>265</v>
      </c>
      <c r="AV1" s="21" t="s">
        <v>264</v>
      </c>
      <c r="AX1" s="21" t="s">
        <v>414</v>
      </c>
      <c r="AY1" s="21" t="s">
        <v>266</v>
      </c>
    </row>
    <row r="2" spans="1:54" ht="12.75">
      <c r="A2" s="144"/>
      <c r="B2" s="280" t="s">
        <v>562</v>
      </c>
      <c r="C2" s="280"/>
      <c r="D2" s="229" t="s">
        <v>1</v>
      </c>
      <c r="E2" s="229" t="s">
        <v>267</v>
      </c>
      <c r="F2" s="280" t="s">
        <v>268</v>
      </c>
      <c r="G2" s="280"/>
      <c r="H2" s="229" t="s">
        <v>247</v>
      </c>
      <c r="I2" s="229" t="s">
        <v>248</v>
      </c>
      <c r="J2" s="229" t="s">
        <v>249</v>
      </c>
      <c r="K2" s="229" t="s">
        <v>425</v>
      </c>
      <c r="L2" s="229" t="s">
        <v>563</v>
      </c>
      <c r="M2" s="229" t="s">
        <v>564</v>
      </c>
      <c r="N2" s="229" t="s">
        <v>51</v>
      </c>
      <c r="O2" s="229" t="s">
        <v>53</v>
      </c>
      <c r="P2" s="229" t="s">
        <v>56</v>
      </c>
      <c r="Q2" s="229" t="s">
        <v>565</v>
      </c>
      <c r="R2" s="147" t="s">
        <v>7</v>
      </c>
      <c r="S2" s="147" t="s">
        <v>8</v>
      </c>
      <c r="T2" s="147" t="s">
        <v>110</v>
      </c>
      <c r="U2" s="147" t="s">
        <v>10</v>
      </c>
      <c r="V2" s="147" t="s">
        <v>11</v>
      </c>
      <c r="W2" s="281" t="s">
        <v>566</v>
      </c>
      <c r="X2" s="23" t="s">
        <v>425</v>
      </c>
      <c r="Y2" s="23" t="s">
        <v>563</v>
      </c>
      <c r="Z2" s="23" t="s">
        <v>269</v>
      </c>
      <c r="AA2" s="23" t="s">
        <v>102</v>
      </c>
      <c r="AB2" s="23" t="s">
        <v>110</v>
      </c>
      <c r="AC2" s="23" t="s">
        <v>10</v>
      </c>
      <c r="AD2" s="23" t="s">
        <v>11</v>
      </c>
      <c r="AE2" s="29"/>
      <c r="AF2" s="22" t="s">
        <v>425</v>
      </c>
      <c r="AG2" s="229" t="s">
        <v>563</v>
      </c>
      <c r="AH2" s="23" t="s">
        <v>269</v>
      </c>
      <c r="AI2" s="23" t="s">
        <v>102</v>
      </c>
      <c r="AJ2" s="23" t="s">
        <v>110</v>
      </c>
      <c r="AK2" s="23" t="s">
        <v>10</v>
      </c>
      <c r="AL2" s="23" t="s">
        <v>11</v>
      </c>
      <c r="AN2" s="22" t="s">
        <v>425</v>
      </c>
      <c r="AO2" s="229" t="s">
        <v>563</v>
      </c>
      <c r="AP2" s="23" t="s">
        <v>269</v>
      </c>
      <c r="AQ2" s="23" t="s">
        <v>102</v>
      </c>
      <c r="AR2" s="23" t="s">
        <v>110</v>
      </c>
      <c r="AS2" s="23" t="s">
        <v>10</v>
      </c>
      <c r="AT2" s="23" t="s">
        <v>11</v>
      </c>
      <c r="AV2" s="22" t="s">
        <v>425</v>
      </c>
      <c r="AW2" s="229" t="s">
        <v>563</v>
      </c>
      <c r="AX2" s="23" t="s">
        <v>269</v>
      </c>
      <c r="AY2" s="23" t="s">
        <v>102</v>
      </c>
      <c r="AZ2" s="23" t="s">
        <v>110</v>
      </c>
      <c r="BA2" s="23" t="s">
        <v>10</v>
      </c>
      <c r="BB2" s="23" t="s">
        <v>11</v>
      </c>
    </row>
    <row r="3" spans="1:54" ht="13.5" thickBot="1">
      <c r="A3" s="144"/>
      <c r="B3" s="262" t="s">
        <v>270</v>
      </c>
      <c r="C3" s="262" t="s">
        <v>14</v>
      </c>
      <c r="D3" s="262"/>
      <c r="E3" s="262"/>
      <c r="F3" s="262" t="s">
        <v>270</v>
      </c>
      <c r="G3" s="262" t="s">
        <v>14</v>
      </c>
      <c r="H3" s="262" t="s">
        <v>15</v>
      </c>
      <c r="I3" s="262" t="s">
        <v>15</v>
      </c>
      <c r="J3" s="262" t="s">
        <v>15</v>
      </c>
      <c r="K3" s="262" t="s">
        <v>15</v>
      </c>
      <c r="L3" s="262" t="s">
        <v>15</v>
      </c>
      <c r="M3" s="262" t="s">
        <v>15</v>
      </c>
      <c r="N3" s="262" t="s">
        <v>15</v>
      </c>
      <c r="O3" s="262" t="s">
        <v>15</v>
      </c>
      <c r="P3" s="262" t="s">
        <v>15</v>
      </c>
      <c r="Q3" s="262" t="s">
        <v>15</v>
      </c>
      <c r="R3" s="142" t="s">
        <v>16</v>
      </c>
      <c r="S3" s="142"/>
      <c r="T3" s="142" t="s">
        <v>17</v>
      </c>
      <c r="U3" s="142" t="s">
        <v>104</v>
      </c>
      <c r="V3" s="142" t="s">
        <v>104</v>
      </c>
      <c r="W3" s="282"/>
      <c r="X3" s="13" t="s">
        <v>15</v>
      </c>
      <c r="Y3" s="13" t="s">
        <v>15</v>
      </c>
      <c r="Z3" s="129" t="s">
        <v>51</v>
      </c>
      <c r="AA3" s="13"/>
      <c r="AB3" s="13"/>
      <c r="AC3" s="13" t="s">
        <v>250</v>
      </c>
      <c r="AD3" s="13" t="s">
        <v>250</v>
      </c>
      <c r="AE3" s="29"/>
      <c r="AF3" s="13" t="s">
        <v>15</v>
      </c>
      <c r="AG3" s="142" t="s">
        <v>15</v>
      </c>
      <c r="AH3" s="129" t="s">
        <v>51</v>
      </c>
      <c r="AI3" s="13"/>
      <c r="AJ3" s="13"/>
      <c r="AK3" s="13" t="s">
        <v>250</v>
      </c>
      <c r="AL3" s="13" t="s">
        <v>250</v>
      </c>
      <c r="AN3" s="13" t="s">
        <v>15</v>
      </c>
      <c r="AO3" s="142" t="s">
        <v>15</v>
      </c>
      <c r="AP3" s="129" t="s">
        <v>565</v>
      </c>
      <c r="AQ3" s="13"/>
      <c r="AR3" s="13"/>
      <c r="AS3" s="13" t="s">
        <v>250</v>
      </c>
      <c r="AT3" s="13" t="s">
        <v>250</v>
      </c>
      <c r="AV3" s="13" t="s">
        <v>15</v>
      </c>
      <c r="AW3" s="142" t="s">
        <v>15</v>
      </c>
      <c r="AX3" s="129" t="s">
        <v>565</v>
      </c>
      <c r="AY3" s="13"/>
      <c r="AZ3" s="13"/>
      <c r="BA3" s="13" t="s">
        <v>250</v>
      </c>
      <c r="BB3" s="13" t="s">
        <v>250</v>
      </c>
    </row>
    <row r="4" spans="1:48" ht="12.75">
      <c r="A4" s="144"/>
      <c r="B4" s="31"/>
      <c r="C4" s="31"/>
      <c r="D4" s="283"/>
      <c r="E4" s="283"/>
      <c r="F4" s="284"/>
      <c r="G4" s="285"/>
      <c r="H4" s="31"/>
      <c r="I4" s="31"/>
      <c r="J4" s="31"/>
      <c r="K4" s="144"/>
      <c r="L4" s="144"/>
      <c r="M4" s="144"/>
      <c r="N4" s="286"/>
      <c r="O4" s="144"/>
      <c r="P4" s="144"/>
      <c r="Q4" s="144"/>
      <c r="R4" s="284"/>
      <c r="S4" s="147"/>
      <c r="T4" s="147"/>
      <c r="U4" s="147"/>
      <c r="V4" s="31"/>
      <c r="X4" s="287"/>
      <c r="Y4" s="288"/>
      <c r="Z4" s="22"/>
      <c r="AA4" s="271"/>
      <c r="AB4" s="271"/>
      <c r="AC4" s="271"/>
      <c r="AD4" s="271"/>
      <c r="AE4" s="8"/>
      <c r="AF4" s="23"/>
      <c r="AN4" s="26"/>
      <c r="AO4" s="89"/>
      <c r="AP4" s="89"/>
      <c r="AQ4" s="89"/>
      <c r="AR4" s="89"/>
      <c r="AS4" s="89"/>
      <c r="AT4" s="89"/>
      <c r="AU4" s="51"/>
      <c r="AV4" s="23"/>
    </row>
    <row r="5" spans="1:54" ht="12.75">
      <c r="A5" s="144"/>
      <c r="B5" s="232" t="s">
        <v>271</v>
      </c>
      <c r="C5" s="232" t="s">
        <v>567</v>
      </c>
      <c r="D5" s="283" t="s">
        <v>568</v>
      </c>
      <c r="E5" s="283" t="s">
        <v>569</v>
      </c>
      <c r="F5" s="32">
        <v>1</v>
      </c>
      <c r="G5" s="150" t="s">
        <v>306</v>
      </c>
      <c r="H5" s="31"/>
      <c r="I5" s="31"/>
      <c r="J5" s="31"/>
      <c r="K5" s="31"/>
      <c r="L5" s="31">
        <v>8390</v>
      </c>
      <c r="M5" s="31"/>
      <c r="N5" s="32">
        <v>8390</v>
      </c>
      <c r="O5" s="31"/>
      <c r="P5" s="31"/>
      <c r="Q5" s="31"/>
      <c r="R5" s="32">
        <v>60</v>
      </c>
      <c r="S5" s="33">
        <v>6.6</v>
      </c>
      <c r="T5" s="33">
        <v>0.34</v>
      </c>
      <c r="U5" s="33">
        <v>3480</v>
      </c>
      <c r="V5" s="31">
        <v>120</v>
      </c>
      <c r="X5" s="289"/>
      <c r="Y5" s="290">
        <f>L5</f>
        <v>8390</v>
      </c>
      <c r="Z5" s="290">
        <f>N5</f>
        <v>8390</v>
      </c>
      <c r="AA5" s="290">
        <f>R5*Z5</f>
        <v>503400</v>
      </c>
      <c r="AB5" s="290">
        <f>T5*Z5</f>
        <v>2852.6000000000004</v>
      </c>
      <c r="AC5" s="290">
        <f>U5*Z5</f>
        <v>29197200</v>
      </c>
      <c r="AD5" s="290">
        <f>V5*Z5</f>
        <v>1006800</v>
      </c>
      <c r="AE5" s="291"/>
      <c r="AF5" s="290"/>
      <c r="AG5" s="283"/>
      <c r="AH5" s="283"/>
      <c r="AI5" s="292"/>
      <c r="AJ5" s="292"/>
      <c r="AK5" s="292"/>
      <c r="AL5" s="292"/>
      <c r="AN5" s="289"/>
      <c r="AO5" s="222"/>
      <c r="AP5" s="222"/>
      <c r="AQ5" s="290"/>
      <c r="AR5" s="290"/>
      <c r="AS5" s="290"/>
      <c r="AT5" s="290"/>
      <c r="AU5" s="51"/>
      <c r="AV5" s="290"/>
      <c r="AW5" s="283"/>
      <c r="AX5" s="283"/>
      <c r="AY5" s="292"/>
      <c r="AZ5" s="292"/>
      <c r="BA5" s="292"/>
      <c r="BB5" s="292"/>
    </row>
    <row r="6" spans="1:54" ht="12.75">
      <c r="A6" s="144"/>
      <c r="B6" s="31"/>
      <c r="C6" s="31"/>
      <c r="D6" s="283"/>
      <c r="E6" s="283"/>
      <c r="F6" s="32"/>
      <c r="G6" s="30"/>
      <c r="H6" s="31"/>
      <c r="I6" s="31"/>
      <c r="J6" s="31"/>
      <c r="K6" s="31"/>
      <c r="L6" s="31"/>
      <c r="M6" s="31"/>
      <c r="N6" s="32"/>
      <c r="O6" s="31"/>
      <c r="P6" s="31"/>
      <c r="Q6" s="31"/>
      <c r="R6" s="32"/>
      <c r="S6" s="33"/>
      <c r="T6" s="33"/>
      <c r="U6" s="33"/>
      <c r="V6" s="31"/>
      <c r="X6" s="289"/>
      <c r="Y6" s="290"/>
      <c r="Z6" s="290"/>
      <c r="AA6" s="290"/>
      <c r="AB6" s="290"/>
      <c r="AC6" s="290"/>
      <c r="AD6" s="290"/>
      <c r="AE6" s="291"/>
      <c r="AF6" s="290"/>
      <c r="AG6" s="283"/>
      <c r="AH6" s="283"/>
      <c r="AI6" s="292"/>
      <c r="AJ6" s="292"/>
      <c r="AK6" s="292"/>
      <c r="AL6" s="292"/>
      <c r="AN6" s="289"/>
      <c r="AO6" s="222"/>
      <c r="AP6" s="222"/>
      <c r="AQ6" s="290"/>
      <c r="AR6" s="290"/>
      <c r="AS6" s="290"/>
      <c r="AT6" s="290"/>
      <c r="AU6" s="51"/>
      <c r="AV6" s="290"/>
      <c r="AW6" s="283"/>
      <c r="AX6" s="283"/>
      <c r="AY6" s="292"/>
      <c r="AZ6" s="292"/>
      <c r="BA6" s="292"/>
      <c r="BB6" s="292"/>
    </row>
    <row r="7" spans="1:54" ht="12.75">
      <c r="A7" s="144"/>
      <c r="B7" s="232" t="s">
        <v>570</v>
      </c>
      <c r="C7" s="232" t="s">
        <v>571</v>
      </c>
      <c r="D7" s="283" t="s">
        <v>572</v>
      </c>
      <c r="E7" s="283" t="s">
        <v>569</v>
      </c>
      <c r="F7" s="32">
        <v>1</v>
      </c>
      <c r="G7" s="150" t="s">
        <v>306</v>
      </c>
      <c r="H7" s="31"/>
      <c r="I7" s="31"/>
      <c r="J7" s="31"/>
      <c r="K7" s="31"/>
      <c r="L7" s="31">
        <v>573</v>
      </c>
      <c r="M7" s="31"/>
      <c r="N7" s="32">
        <v>573</v>
      </c>
      <c r="O7" s="31"/>
      <c r="P7" s="31"/>
      <c r="Q7" s="31"/>
      <c r="R7" s="32">
        <v>60</v>
      </c>
      <c r="S7" s="33">
        <v>7.15</v>
      </c>
      <c r="T7" s="33">
        <v>0.3</v>
      </c>
      <c r="U7" s="33">
        <v>4200</v>
      </c>
      <c r="V7" s="31">
        <v>160</v>
      </c>
      <c r="X7" s="289"/>
      <c r="Y7" s="290">
        <f>L7</f>
        <v>573</v>
      </c>
      <c r="Z7" s="290">
        <f>N7</f>
        <v>573</v>
      </c>
      <c r="AA7" s="290">
        <f>R7*Z7</f>
        <v>34380</v>
      </c>
      <c r="AB7" s="290">
        <f>T7*Z7</f>
        <v>171.9</v>
      </c>
      <c r="AC7" s="290">
        <f>U7*Z7</f>
        <v>2406600</v>
      </c>
      <c r="AD7" s="290">
        <f>V7*Z7</f>
        <v>91680</v>
      </c>
      <c r="AE7" s="291"/>
      <c r="AF7" s="290"/>
      <c r="AG7" s="283"/>
      <c r="AH7" s="283"/>
      <c r="AI7" s="292"/>
      <c r="AJ7" s="292"/>
      <c r="AK7" s="292"/>
      <c r="AL7" s="292"/>
      <c r="AN7" s="289"/>
      <c r="AO7" s="222"/>
      <c r="AP7" s="222"/>
      <c r="AQ7" s="290"/>
      <c r="AR7" s="290"/>
      <c r="AS7" s="290"/>
      <c r="AT7" s="290"/>
      <c r="AU7" s="51"/>
      <c r="AV7" s="290"/>
      <c r="AW7" s="283"/>
      <c r="AX7" s="283"/>
      <c r="AY7" s="292"/>
      <c r="AZ7" s="292"/>
      <c r="BA7" s="292"/>
      <c r="BB7" s="292"/>
    </row>
    <row r="8" spans="1:54" ht="12.75">
      <c r="A8" s="144"/>
      <c r="B8" s="31"/>
      <c r="C8" s="31"/>
      <c r="D8" s="283" t="s">
        <v>20</v>
      </c>
      <c r="E8" s="283"/>
      <c r="F8" s="32">
        <v>2</v>
      </c>
      <c r="G8" s="150" t="s">
        <v>573</v>
      </c>
      <c r="H8" s="31"/>
      <c r="I8" s="31"/>
      <c r="J8" s="31"/>
      <c r="K8" s="31"/>
      <c r="L8" s="31">
        <v>573</v>
      </c>
      <c r="M8" s="31"/>
      <c r="N8" s="32">
        <v>573</v>
      </c>
      <c r="O8" s="31"/>
      <c r="P8" s="31"/>
      <c r="Q8" s="31"/>
      <c r="R8" s="32">
        <v>50</v>
      </c>
      <c r="S8" s="33">
        <v>7.2</v>
      </c>
      <c r="T8" s="33">
        <v>0.21</v>
      </c>
      <c r="U8" s="33">
        <v>1050</v>
      </c>
      <c r="V8" s="31">
        <v>80</v>
      </c>
      <c r="X8" s="289"/>
      <c r="Y8" s="290">
        <f>L8</f>
        <v>573</v>
      </c>
      <c r="Z8" s="290">
        <f>N8</f>
        <v>573</v>
      </c>
      <c r="AA8" s="290">
        <f>R8*Z8</f>
        <v>28650</v>
      </c>
      <c r="AB8" s="290">
        <f>T8*Z8</f>
        <v>120.33</v>
      </c>
      <c r="AC8" s="290">
        <f>U8*Z8</f>
        <v>601650</v>
      </c>
      <c r="AD8" s="290">
        <f>V8*Z8</f>
        <v>45840</v>
      </c>
      <c r="AE8" s="291"/>
      <c r="AF8" s="290"/>
      <c r="AG8" s="283"/>
      <c r="AH8" s="283"/>
      <c r="AI8" s="292"/>
      <c r="AJ8" s="292"/>
      <c r="AK8" s="292"/>
      <c r="AL8" s="292"/>
      <c r="AN8" s="289"/>
      <c r="AO8" s="222"/>
      <c r="AP8" s="222"/>
      <c r="AQ8" s="290"/>
      <c r="AR8" s="290"/>
      <c r="AS8" s="290"/>
      <c r="AT8" s="290"/>
      <c r="AU8" s="51"/>
      <c r="AV8" s="290"/>
      <c r="AW8" s="283"/>
      <c r="AX8" s="283"/>
      <c r="AY8" s="292"/>
      <c r="AZ8" s="292"/>
      <c r="BA8" s="292"/>
      <c r="BB8" s="292"/>
    </row>
    <row r="9" spans="1:54" ht="12.75">
      <c r="A9" s="144"/>
      <c r="B9" s="31"/>
      <c r="C9" s="31"/>
      <c r="D9" s="283" t="s">
        <v>289</v>
      </c>
      <c r="E9" s="283"/>
      <c r="F9" s="32">
        <v>3</v>
      </c>
      <c r="G9" s="30" t="s">
        <v>574</v>
      </c>
      <c r="H9" s="31"/>
      <c r="I9" s="31"/>
      <c r="J9" s="31"/>
      <c r="K9" s="31">
        <v>573</v>
      </c>
      <c r="L9" s="31"/>
      <c r="M9" s="31"/>
      <c r="N9" s="32"/>
      <c r="O9" s="31"/>
      <c r="P9" s="31"/>
      <c r="Q9" s="31">
        <v>573</v>
      </c>
      <c r="R9" s="32">
        <v>30</v>
      </c>
      <c r="S9" s="33">
        <v>7.6</v>
      </c>
      <c r="T9" s="33">
        <v>0.19</v>
      </c>
      <c r="U9" s="33">
        <v>450</v>
      </c>
      <c r="V9" s="31">
        <v>20</v>
      </c>
      <c r="X9" s="289"/>
      <c r="Y9" s="290"/>
      <c r="Z9" s="290"/>
      <c r="AA9" s="290"/>
      <c r="AB9" s="290"/>
      <c r="AC9" s="290"/>
      <c r="AD9" s="290"/>
      <c r="AE9" s="291"/>
      <c r="AF9" s="290"/>
      <c r="AG9" s="283"/>
      <c r="AH9" s="283"/>
      <c r="AI9" s="292"/>
      <c r="AJ9" s="292"/>
      <c r="AK9" s="292"/>
      <c r="AL9" s="292"/>
      <c r="AN9" s="289"/>
      <c r="AO9" s="222"/>
      <c r="AP9" s="222"/>
      <c r="AQ9" s="290"/>
      <c r="AR9" s="290"/>
      <c r="AS9" s="290"/>
      <c r="AT9" s="290"/>
      <c r="AU9" s="51"/>
      <c r="AV9" s="290">
        <f>K9</f>
        <v>573</v>
      </c>
      <c r="AW9" s="283"/>
      <c r="AX9" s="283">
        <f>Q9</f>
        <v>573</v>
      </c>
      <c r="AY9" s="292">
        <f>R9*AX9</f>
        <v>17190</v>
      </c>
      <c r="AZ9" s="292">
        <f>T9*AX9</f>
        <v>108.87</v>
      </c>
      <c r="BA9" s="292">
        <f>U9*AX9</f>
        <v>257850</v>
      </c>
      <c r="BB9" s="292">
        <f>V9*AX9</f>
        <v>11460</v>
      </c>
    </row>
    <row r="10" spans="1:54" ht="12.75">
      <c r="A10" s="144"/>
      <c r="B10" s="31"/>
      <c r="C10" s="31"/>
      <c r="D10" s="283"/>
      <c r="E10" s="283"/>
      <c r="F10" s="32"/>
      <c r="G10" s="30"/>
      <c r="H10" s="31"/>
      <c r="I10" s="31"/>
      <c r="J10" s="31"/>
      <c r="K10" s="31"/>
      <c r="L10" s="31"/>
      <c r="M10" s="31"/>
      <c r="N10" s="32"/>
      <c r="O10" s="31"/>
      <c r="P10" s="31"/>
      <c r="Q10" s="31"/>
      <c r="R10" s="32"/>
      <c r="S10" s="33"/>
      <c r="T10" s="33"/>
      <c r="U10" s="33"/>
      <c r="V10" s="31"/>
      <c r="X10" s="289"/>
      <c r="Y10" s="290"/>
      <c r="Z10" s="290"/>
      <c r="AA10" s="290"/>
      <c r="AB10" s="290"/>
      <c r="AC10" s="290"/>
      <c r="AD10" s="290"/>
      <c r="AE10" s="291"/>
      <c r="AF10" s="290"/>
      <c r="AG10" s="283"/>
      <c r="AH10" s="283"/>
      <c r="AI10" s="292"/>
      <c r="AJ10" s="292"/>
      <c r="AK10" s="292"/>
      <c r="AL10" s="292"/>
      <c r="AN10" s="289"/>
      <c r="AO10" s="222"/>
      <c r="AP10" s="222"/>
      <c r="AQ10" s="290"/>
      <c r="AR10" s="290"/>
      <c r="AS10" s="290"/>
      <c r="AT10" s="290"/>
      <c r="AU10" s="51"/>
      <c r="AV10" s="290"/>
      <c r="AW10" s="283"/>
      <c r="AX10" s="283"/>
      <c r="AY10" s="292"/>
      <c r="AZ10" s="292"/>
      <c r="BA10" s="292"/>
      <c r="BB10" s="292"/>
    </row>
    <row r="11" spans="1:54" ht="12.75">
      <c r="A11" s="144"/>
      <c r="B11" s="232" t="s">
        <v>575</v>
      </c>
      <c r="C11" s="232" t="s">
        <v>576</v>
      </c>
      <c r="D11" s="283" t="s">
        <v>568</v>
      </c>
      <c r="E11" s="283" t="s">
        <v>569</v>
      </c>
      <c r="F11" s="32">
        <v>1</v>
      </c>
      <c r="G11" s="150" t="s">
        <v>458</v>
      </c>
      <c r="H11" s="31"/>
      <c r="I11" s="31"/>
      <c r="J11" s="31"/>
      <c r="K11" s="31"/>
      <c r="L11" s="293">
        <v>5628</v>
      </c>
      <c r="M11" s="31"/>
      <c r="N11" s="32"/>
      <c r="O11" s="293">
        <v>5628</v>
      </c>
      <c r="P11" s="293"/>
      <c r="Q11" s="293"/>
      <c r="R11" s="207">
        <v>110</v>
      </c>
      <c r="S11" s="208">
        <v>7.26</v>
      </c>
      <c r="T11" s="208">
        <v>0.88</v>
      </c>
      <c r="U11" s="208">
        <v>18785</v>
      </c>
      <c r="V11" s="293">
        <v>0</v>
      </c>
      <c r="W11" s="279" t="s">
        <v>577</v>
      </c>
      <c r="X11" s="289"/>
      <c r="Y11" s="290"/>
      <c r="Z11" s="290"/>
      <c r="AA11" s="290"/>
      <c r="AB11" s="290"/>
      <c r="AC11" s="290"/>
      <c r="AD11" s="290"/>
      <c r="AE11" s="291"/>
      <c r="AF11" s="290"/>
      <c r="AG11" s="283"/>
      <c r="AH11" s="283"/>
      <c r="AI11" s="292"/>
      <c r="AJ11" s="292"/>
      <c r="AK11" s="292"/>
      <c r="AL11" s="292"/>
      <c r="AN11" s="289"/>
      <c r="AO11" s="222"/>
      <c r="AP11" s="222"/>
      <c r="AQ11" s="290"/>
      <c r="AR11" s="290"/>
      <c r="AS11" s="290"/>
      <c r="AT11" s="290"/>
      <c r="AU11" s="51"/>
      <c r="AV11" s="290"/>
      <c r="AW11" s="283"/>
      <c r="AX11" s="283"/>
      <c r="AY11" s="292"/>
      <c r="AZ11" s="292"/>
      <c r="BA11" s="292"/>
      <c r="BB11" s="292"/>
    </row>
    <row r="12" spans="1:54" ht="12.75">
      <c r="A12" s="144"/>
      <c r="B12" s="31"/>
      <c r="C12" s="31"/>
      <c r="D12" s="283"/>
      <c r="E12" s="283"/>
      <c r="F12" s="32">
        <v>2</v>
      </c>
      <c r="G12" s="150" t="s">
        <v>460</v>
      </c>
      <c r="H12" s="31"/>
      <c r="I12" s="31"/>
      <c r="J12" s="31"/>
      <c r="K12" s="31"/>
      <c r="L12" s="31">
        <v>5628</v>
      </c>
      <c r="M12" s="31"/>
      <c r="N12" s="32">
        <v>5628</v>
      </c>
      <c r="O12" s="31"/>
      <c r="P12" s="31"/>
      <c r="Q12" s="31"/>
      <c r="R12" s="32">
        <v>95</v>
      </c>
      <c r="S12" s="33">
        <v>7.79</v>
      </c>
      <c r="T12" s="33">
        <v>0.39</v>
      </c>
      <c r="U12" s="33">
        <v>2900</v>
      </c>
      <c r="V12" s="31">
        <v>25</v>
      </c>
      <c r="W12" s="146" t="s">
        <v>578</v>
      </c>
      <c r="X12" s="289"/>
      <c r="Y12" s="290">
        <f>L12</f>
        <v>5628</v>
      </c>
      <c r="Z12" s="290">
        <f>N12</f>
        <v>5628</v>
      </c>
      <c r="AA12" s="290">
        <f>R12*Z12</f>
        <v>534660</v>
      </c>
      <c r="AB12" s="290">
        <f>T12*Z12</f>
        <v>2194.92</v>
      </c>
      <c r="AC12" s="290">
        <f>U12*Z12</f>
        <v>16321200</v>
      </c>
      <c r="AD12" s="290">
        <f>V12*Z12</f>
        <v>140700</v>
      </c>
      <c r="AE12" s="291"/>
      <c r="AF12" s="290"/>
      <c r="AG12" s="283"/>
      <c r="AH12" s="283"/>
      <c r="AI12" s="292"/>
      <c r="AJ12" s="292"/>
      <c r="AK12" s="292"/>
      <c r="AL12" s="292"/>
      <c r="AN12" s="289"/>
      <c r="AO12" s="222"/>
      <c r="AP12" s="222"/>
      <c r="AQ12" s="290"/>
      <c r="AR12" s="290"/>
      <c r="AS12" s="290"/>
      <c r="AT12" s="290"/>
      <c r="AU12" s="51"/>
      <c r="AV12" s="290"/>
      <c r="AW12" s="283"/>
      <c r="AX12" s="283"/>
      <c r="AY12" s="292"/>
      <c r="AZ12" s="292"/>
      <c r="BA12" s="292"/>
      <c r="BB12" s="292"/>
    </row>
    <row r="13" spans="1:54" ht="12.75">
      <c r="A13" s="144"/>
      <c r="B13" s="31"/>
      <c r="C13" s="31"/>
      <c r="D13" s="283"/>
      <c r="E13" s="283"/>
      <c r="F13" s="32">
        <v>3</v>
      </c>
      <c r="G13" s="30" t="s">
        <v>573</v>
      </c>
      <c r="H13" s="31"/>
      <c r="I13" s="31"/>
      <c r="J13" s="31"/>
      <c r="K13" s="31"/>
      <c r="L13" s="31">
        <v>5628</v>
      </c>
      <c r="M13" s="31"/>
      <c r="N13" s="32">
        <v>5628</v>
      </c>
      <c r="O13" s="31"/>
      <c r="P13" s="31"/>
      <c r="Q13" s="31"/>
      <c r="R13" s="32">
        <v>50</v>
      </c>
      <c r="S13" s="33">
        <v>7.62</v>
      </c>
      <c r="T13" s="33">
        <v>0.21</v>
      </c>
      <c r="U13" s="33">
        <v>720</v>
      </c>
      <c r="V13" s="31">
        <v>15</v>
      </c>
      <c r="W13" s="146" t="s">
        <v>294</v>
      </c>
      <c r="X13" s="289"/>
      <c r="Y13" s="290"/>
      <c r="Z13" s="290"/>
      <c r="AA13" s="290"/>
      <c r="AB13" s="290"/>
      <c r="AC13" s="290"/>
      <c r="AD13" s="290"/>
      <c r="AE13" s="291"/>
      <c r="AF13" s="290"/>
      <c r="AG13" s="283">
        <f>L13</f>
        <v>5628</v>
      </c>
      <c r="AH13" s="283">
        <f>N13</f>
        <v>5628</v>
      </c>
      <c r="AI13" s="292">
        <f>R13*AH13</f>
        <v>281400</v>
      </c>
      <c r="AJ13" s="292">
        <f>T13*AH13</f>
        <v>1181.8799999999999</v>
      </c>
      <c r="AK13" s="292">
        <f>U13*AH13</f>
        <v>4052160</v>
      </c>
      <c r="AL13" s="292">
        <f>V13*AH13</f>
        <v>84420</v>
      </c>
      <c r="AN13" s="289"/>
      <c r="AO13" s="222"/>
      <c r="AP13" s="222"/>
      <c r="AQ13" s="290"/>
      <c r="AR13" s="290"/>
      <c r="AS13" s="290"/>
      <c r="AT13" s="290"/>
      <c r="AU13" s="51"/>
      <c r="AV13" s="290"/>
      <c r="AW13" s="283"/>
      <c r="AX13" s="283"/>
      <c r="AY13" s="292"/>
      <c r="AZ13" s="292"/>
      <c r="BA13" s="292"/>
      <c r="BB13" s="292"/>
    </row>
    <row r="14" spans="1:54" ht="12.75">
      <c r="A14" s="144"/>
      <c r="B14" s="31"/>
      <c r="C14" s="31"/>
      <c r="D14" s="283"/>
      <c r="E14" s="283"/>
      <c r="F14" s="32">
        <v>4</v>
      </c>
      <c r="G14" s="30" t="s">
        <v>574</v>
      </c>
      <c r="H14" s="31"/>
      <c r="I14" s="31"/>
      <c r="J14" s="31"/>
      <c r="K14" s="31">
        <v>5628</v>
      </c>
      <c r="L14" s="31"/>
      <c r="M14" s="31"/>
      <c r="N14" s="32"/>
      <c r="O14" s="31"/>
      <c r="P14" s="31"/>
      <c r="Q14" s="31">
        <v>5628</v>
      </c>
      <c r="R14" s="32">
        <v>24</v>
      </c>
      <c r="S14" s="33">
        <v>6.95</v>
      </c>
      <c r="T14" s="33">
        <v>0.2</v>
      </c>
      <c r="U14" s="33">
        <v>220</v>
      </c>
      <c r="V14" s="31">
        <v>25</v>
      </c>
      <c r="X14" s="289"/>
      <c r="Y14" s="290"/>
      <c r="Z14" s="290"/>
      <c r="AA14" s="290"/>
      <c r="AB14" s="290"/>
      <c r="AC14" s="290"/>
      <c r="AD14" s="290"/>
      <c r="AE14" s="291"/>
      <c r="AF14" s="290"/>
      <c r="AG14" s="283"/>
      <c r="AH14" s="283"/>
      <c r="AI14" s="292"/>
      <c r="AJ14" s="292"/>
      <c r="AK14" s="292"/>
      <c r="AL14" s="292"/>
      <c r="AN14" s="289"/>
      <c r="AO14" s="222"/>
      <c r="AP14" s="222"/>
      <c r="AQ14" s="290"/>
      <c r="AR14" s="290"/>
      <c r="AS14" s="290"/>
      <c r="AT14" s="290"/>
      <c r="AU14" s="51"/>
      <c r="AV14" s="290">
        <f>K14</f>
        <v>5628</v>
      </c>
      <c r="AW14" s="283"/>
      <c r="AX14" s="283">
        <f>Q14</f>
        <v>5628</v>
      </c>
      <c r="AY14" s="292">
        <f>R14*AX14</f>
        <v>135072</v>
      </c>
      <c r="AZ14" s="292">
        <f>T14*AX14</f>
        <v>1125.6000000000001</v>
      </c>
      <c r="BA14" s="292">
        <f>U14*AX14</f>
        <v>1238160</v>
      </c>
      <c r="BB14" s="292">
        <f>V14*AX14</f>
        <v>140700</v>
      </c>
    </row>
    <row r="15" spans="1:54" ht="12.75">
      <c r="A15" s="144"/>
      <c r="B15" s="31"/>
      <c r="C15" s="31"/>
      <c r="D15" s="283"/>
      <c r="E15" s="283"/>
      <c r="F15" s="32"/>
      <c r="G15" s="30"/>
      <c r="H15" s="31"/>
      <c r="I15" s="31"/>
      <c r="J15" s="31"/>
      <c r="K15" s="31"/>
      <c r="L15" s="31"/>
      <c r="M15" s="31"/>
      <c r="N15" s="32"/>
      <c r="O15" s="31"/>
      <c r="P15" s="31"/>
      <c r="Q15" s="31"/>
      <c r="R15" s="32"/>
      <c r="S15" s="33"/>
      <c r="T15" s="33"/>
      <c r="U15" s="33"/>
      <c r="V15" s="31"/>
      <c r="X15" s="289"/>
      <c r="Y15" s="290"/>
      <c r="Z15" s="290"/>
      <c r="AA15" s="290"/>
      <c r="AB15" s="290"/>
      <c r="AC15" s="290"/>
      <c r="AD15" s="290"/>
      <c r="AE15" s="291"/>
      <c r="AF15" s="290"/>
      <c r="AG15" s="283"/>
      <c r="AH15" s="283"/>
      <c r="AI15" s="292"/>
      <c r="AJ15" s="292"/>
      <c r="AK15" s="292"/>
      <c r="AL15" s="292"/>
      <c r="AN15" s="289"/>
      <c r="AO15" s="222"/>
      <c r="AP15" s="222"/>
      <c r="AQ15" s="290"/>
      <c r="AR15" s="290"/>
      <c r="AS15" s="290"/>
      <c r="AT15" s="290"/>
      <c r="AU15" s="51"/>
      <c r="AV15" s="290"/>
      <c r="AW15" s="283"/>
      <c r="AX15" s="283"/>
      <c r="AY15" s="292"/>
      <c r="AZ15" s="292"/>
      <c r="BA15" s="292"/>
      <c r="BB15" s="292"/>
    </row>
    <row r="16" spans="1:54" ht="12.75">
      <c r="A16" s="144"/>
      <c r="B16" s="232" t="s">
        <v>579</v>
      </c>
      <c r="C16" s="232" t="s">
        <v>580</v>
      </c>
      <c r="D16" s="283" t="s">
        <v>568</v>
      </c>
      <c r="E16" s="283" t="s">
        <v>569</v>
      </c>
      <c r="F16" s="32">
        <v>1</v>
      </c>
      <c r="G16" s="150" t="s">
        <v>458</v>
      </c>
      <c r="H16" s="31"/>
      <c r="I16" s="31"/>
      <c r="J16" s="31"/>
      <c r="K16" s="31"/>
      <c r="L16" s="31">
        <v>73.8</v>
      </c>
      <c r="M16" s="31"/>
      <c r="N16" s="32">
        <v>73.8</v>
      </c>
      <c r="O16" s="31"/>
      <c r="P16" s="31"/>
      <c r="Q16" s="31"/>
      <c r="R16" s="32">
        <v>60</v>
      </c>
      <c r="S16" s="33">
        <v>7.43</v>
      </c>
      <c r="T16" s="33">
        <v>0.3</v>
      </c>
      <c r="U16" s="33">
        <v>2360</v>
      </c>
      <c r="V16" s="31">
        <v>30</v>
      </c>
      <c r="X16" s="289"/>
      <c r="Y16" s="290">
        <f>L16</f>
        <v>73.8</v>
      </c>
      <c r="Z16" s="290">
        <f>N16</f>
        <v>73.8</v>
      </c>
      <c r="AA16" s="290">
        <f>R16*Z16</f>
        <v>4428</v>
      </c>
      <c r="AB16" s="290">
        <f>T16*Z16</f>
        <v>22.139999999999997</v>
      </c>
      <c r="AC16" s="290">
        <f>U16*Z16</f>
        <v>174168</v>
      </c>
      <c r="AD16" s="290">
        <f>V16*Z16</f>
        <v>2214</v>
      </c>
      <c r="AE16" s="291"/>
      <c r="AF16" s="290"/>
      <c r="AG16" s="283"/>
      <c r="AH16" s="283"/>
      <c r="AI16" s="292"/>
      <c r="AJ16" s="292"/>
      <c r="AK16" s="292"/>
      <c r="AL16" s="292"/>
      <c r="AN16" s="289"/>
      <c r="AO16" s="222"/>
      <c r="AP16" s="222"/>
      <c r="AQ16" s="290"/>
      <c r="AR16" s="290"/>
      <c r="AS16" s="290"/>
      <c r="AT16" s="290"/>
      <c r="AU16" s="51"/>
      <c r="AV16" s="290"/>
      <c r="AW16" s="283"/>
      <c r="AX16" s="283"/>
      <c r="AY16" s="292"/>
      <c r="AZ16" s="292"/>
      <c r="BA16" s="292"/>
      <c r="BB16" s="292"/>
    </row>
    <row r="17" spans="1:54" ht="12.75">
      <c r="A17" s="144"/>
      <c r="B17" s="31"/>
      <c r="C17" s="31"/>
      <c r="D17" s="283"/>
      <c r="E17" s="283"/>
      <c r="F17" s="32">
        <v>2</v>
      </c>
      <c r="G17" s="150" t="s">
        <v>460</v>
      </c>
      <c r="H17" s="31"/>
      <c r="I17" s="31"/>
      <c r="J17" s="31"/>
      <c r="K17" s="31"/>
      <c r="L17" s="31">
        <v>73.8</v>
      </c>
      <c r="M17" s="31"/>
      <c r="N17" s="32">
        <v>73.8</v>
      </c>
      <c r="O17" s="31"/>
      <c r="P17" s="31"/>
      <c r="Q17" s="31"/>
      <c r="R17" s="32">
        <v>80</v>
      </c>
      <c r="S17" s="33">
        <v>7.65</v>
      </c>
      <c r="T17" s="33">
        <v>0.3</v>
      </c>
      <c r="U17" s="33">
        <v>2200</v>
      </c>
      <c r="V17" s="31">
        <v>70</v>
      </c>
      <c r="X17" s="289"/>
      <c r="Y17" s="290">
        <f>L17</f>
        <v>73.8</v>
      </c>
      <c r="Z17" s="290">
        <f>N17</f>
        <v>73.8</v>
      </c>
      <c r="AA17" s="290">
        <f>R17*Z17</f>
        <v>5904</v>
      </c>
      <c r="AB17" s="290">
        <f>T17*Z17</f>
        <v>22.139999999999997</v>
      </c>
      <c r="AC17" s="290">
        <f>U17*Z17</f>
        <v>162360</v>
      </c>
      <c r="AD17" s="290">
        <f>V17*Z17</f>
        <v>5166</v>
      </c>
      <c r="AE17" s="291"/>
      <c r="AF17" s="290"/>
      <c r="AG17" s="283"/>
      <c r="AH17" s="283"/>
      <c r="AI17" s="292"/>
      <c r="AJ17" s="292"/>
      <c r="AK17" s="292"/>
      <c r="AL17" s="292"/>
      <c r="AN17" s="289"/>
      <c r="AO17" s="222"/>
      <c r="AP17" s="222"/>
      <c r="AQ17" s="290"/>
      <c r="AR17" s="290"/>
      <c r="AS17" s="290"/>
      <c r="AT17" s="290"/>
      <c r="AU17" s="51"/>
      <c r="AV17" s="290"/>
      <c r="AW17" s="283"/>
      <c r="AX17" s="283"/>
      <c r="AY17" s="292"/>
      <c r="AZ17" s="292"/>
      <c r="BA17" s="292"/>
      <c r="BB17" s="292"/>
    </row>
    <row r="18" spans="1:54" ht="12.75">
      <c r="A18" s="144"/>
      <c r="B18" s="31"/>
      <c r="C18" s="31"/>
      <c r="D18" s="283"/>
      <c r="E18" s="283"/>
      <c r="F18" s="32">
        <v>3</v>
      </c>
      <c r="G18" s="30" t="s">
        <v>581</v>
      </c>
      <c r="H18" s="31"/>
      <c r="I18" s="31"/>
      <c r="J18" s="31"/>
      <c r="K18" s="31"/>
      <c r="L18" s="31">
        <v>73.8</v>
      </c>
      <c r="M18" s="31"/>
      <c r="N18" s="32">
        <v>73.8</v>
      </c>
      <c r="O18" s="31"/>
      <c r="P18" s="31"/>
      <c r="Q18" s="31"/>
      <c r="R18" s="32">
        <v>60</v>
      </c>
      <c r="S18" s="33">
        <v>7.89</v>
      </c>
      <c r="T18" s="33">
        <v>0.18</v>
      </c>
      <c r="U18" s="33">
        <v>750</v>
      </c>
      <c r="V18" s="31">
        <v>10</v>
      </c>
      <c r="X18" s="289"/>
      <c r="Y18" s="290"/>
      <c r="Z18" s="290"/>
      <c r="AA18" s="290"/>
      <c r="AB18" s="290"/>
      <c r="AC18" s="290"/>
      <c r="AD18" s="290"/>
      <c r="AE18" s="291"/>
      <c r="AF18" s="290"/>
      <c r="AG18" s="283">
        <f>L18</f>
        <v>73.8</v>
      </c>
      <c r="AH18" s="283">
        <f>N18</f>
        <v>73.8</v>
      </c>
      <c r="AI18" s="292">
        <f>R18*AH18</f>
        <v>4428</v>
      </c>
      <c r="AJ18" s="292">
        <f>T18*AH18</f>
        <v>13.283999999999999</v>
      </c>
      <c r="AK18" s="292">
        <f>U18*AH18</f>
        <v>55350</v>
      </c>
      <c r="AL18" s="292">
        <f>V18*AH18</f>
        <v>738</v>
      </c>
      <c r="AN18" s="289"/>
      <c r="AO18" s="222"/>
      <c r="AP18" s="222"/>
      <c r="AQ18" s="290"/>
      <c r="AR18" s="290"/>
      <c r="AS18" s="290"/>
      <c r="AT18" s="290"/>
      <c r="AU18" s="51"/>
      <c r="AV18" s="290"/>
      <c r="AW18" s="283"/>
      <c r="AX18" s="283"/>
      <c r="AY18" s="292"/>
      <c r="AZ18" s="292"/>
      <c r="BA18" s="292"/>
      <c r="BB18" s="292"/>
    </row>
    <row r="19" spans="1:54" ht="12.75">
      <c r="A19" s="144"/>
      <c r="B19" s="31"/>
      <c r="C19" s="31"/>
      <c r="D19" s="283"/>
      <c r="E19" s="283"/>
      <c r="F19" s="32">
        <v>4</v>
      </c>
      <c r="G19" s="30" t="s">
        <v>582</v>
      </c>
      <c r="H19" s="31"/>
      <c r="I19" s="31"/>
      <c r="J19" s="31"/>
      <c r="K19" s="31"/>
      <c r="L19" s="31">
        <v>73.8</v>
      </c>
      <c r="M19" s="31"/>
      <c r="N19" s="32">
        <v>73.8</v>
      </c>
      <c r="O19" s="31"/>
      <c r="P19" s="31"/>
      <c r="Q19" s="31"/>
      <c r="R19" s="32">
        <v>60</v>
      </c>
      <c r="S19" s="33">
        <v>7.9</v>
      </c>
      <c r="T19" s="33">
        <v>0.17</v>
      </c>
      <c r="U19" s="33">
        <v>170</v>
      </c>
      <c r="V19" s="31">
        <v>10</v>
      </c>
      <c r="W19" s="294"/>
      <c r="X19" s="289"/>
      <c r="Y19" s="290"/>
      <c r="Z19" s="290"/>
      <c r="AA19" s="290"/>
      <c r="AB19" s="290"/>
      <c r="AC19" s="290"/>
      <c r="AD19" s="290"/>
      <c r="AE19" s="291"/>
      <c r="AF19" s="290"/>
      <c r="AG19" s="283">
        <f>L19</f>
        <v>73.8</v>
      </c>
      <c r="AH19" s="283">
        <f>N19</f>
        <v>73.8</v>
      </c>
      <c r="AI19" s="292">
        <f>R19*AH19</f>
        <v>4428</v>
      </c>
      <c r="AJ19" s="292">
        <f>T19*AH19</f>
        <v>12.546000000000001</v>
      </c>
      <c r="AK19" s="292">
        <f>U19*AH19</f>
        <v>12546</v>
      </c>
      <c r="AL19" s="292">
        <f>V19*AH19</f>
        <v>738</v>
      </c>
      <c r="AN19" s="289"/>
      <c r="AO19" s="222"/>
      <c r="AP19" s="222"/>
      <c r="AQ19" s="290"/>
      <c r="AR19" s="290"/>
      <c r="AS19" s="290"/>
      <c r="AT19" s="290"/>
      <c r="AU19" s="51"/>
      <c r="AV19" s="290"/>
      <c r="AW19" s="283"/>
      <c r="AX19" s="283"/>
      <c r="AY19" s="292"/>
      <c r="AZ19" s="292"/>
      <c r="BA19" s="292"/>
      <c r="BB19" s="292"/>
    </row>
    <row r="20" spans="1:54" ht="12.75">
      <c r="A20" s="144"/>
      <c r="B20" s="31"/>
      <c r="C20" s="31"/>
      <c r="D20" s="283"/>
      <c r="E20" s="283"/>
      <c r="F20" s="32">
        <v>5</v>
      </c>
      <c r="G20" s="30" t="s">
        <v>583</v>
      </c>
      <c r="H20" s="31"/>
      <c r="I20" s="31"/>
      <c r="J20" s="31"/>
      <c r="K20" s="31"/>
      <c r="L20" s="31">
        <v>73.8</v>
      </c>
      <c r="M20" s="31"/>
      <c r="N20" s="32"/>
      <c r="O20" s="31"/>
      <c r="P20" s="31"/>
      <c r="Q20" s="31">
        <v>73.8</v>
      </c>
      <c r="R20" s="32">
        <v>22</v>
      </c>
      <c r="S20" s="33">
        <v>7.6</v>
      </c>
      <c r="T20" s="33">
        <v>0.17</v>
      </c>
      <c r="U20" s="33">
        <v>80</v>
      </c>
      <c r="V20" s="31">
        <v>5</v>
      </c>
      <c r="W20" s="294"/>
      <c r="X20" s="289"/>
      <c r="Y20" s="290"/>
      <c r="Z20" s="290"/>
      <c r="AA20" s="290"/>
      <c r="AB20" s="290"/>
      <c r="AC20" s="290"/>
      <c r="AD20" s="290"/>
      <c r="AE20" s="291"/>
      <c r="AF20" s="290"/>
      <c r="AG20" s="283"/>
      <c r="AH20" s="283"/>
      <c r="AI20" s="292"/>
      <c r="AJ20" s="292"/>
      <c r="AK20" s="292"/>
      <c r="AL20" s="292"/>
      <c r="AN20" s="289"/>
      <c r="AO20" s="222"/>
      <c r="AP20" s="222"/>
      <c r="AQ20" s="290"/>
      <c r="AR20" s="290"/>
      <c r="AS20" s="290"/>
      <c r="AT20" s="290"/>
      <c r="AU20" s="51"/>
      <c r="AV20" s="290"/>
      <c r="AW20" s="283">
        <f>L20</f>
        <v>73.8</v>
      </c>
      <c r="AX20" s="283">
        <f>Q20</f>
        <v>73.8</v>
      </c>
      <c r="AY20" s="292">
        <f>R20*AX20</f>
        <v>1623.6</v>
      </c>
      <c r="AZ20" s="292">
        <f>T20*AX20</f>
        <v>12.546000000000001</v>
      </c>
      <c r="BA20" s="292">
        <f>U20*AX20</f>
        <v>5904</v>
      </c>
      <c r="BB20" s="292">
        <f>V20*AX20</f>
        <v>369</v>
      </c>
    </row>
    <row r="21" spans="1:54" ht="12.75">
      <c r="A21" s="144"/>
      <c r="B21" s="31"/>
      <c r="C21" s="31"/>
      <c r="D21" s="283"/>
      <c r="E21" s="283"/>
      <c r="F21" s="32"/>
      <c r="G21" s="30"/>
      <c r="H21" s="31"/>
      <c r="I21" s="31"/>
      <c r="J21" s="31"/>
      <c r="K21" s="31"/>
      <c r="L21" s="31"/>
      <c r="M21" s="31"/>
      <c r="N21" s="32"/>
      <c r="O21" s="31"/>
      <c r="P21" s="31"/>
      <c r="Q21" s="31"/>
      <c r="R21" s="32"/>
      <c r="S21" s="33"/>
      <c r="T21" s="33"/>
      <c r="U21" s="33"/>
      <c r="V21" s="31"/>
      <c r="X21" s="289"/>
      <c r="Y21" s="290"/>
      <c r="Z21" s="290"/>
      <c r="AA21" s="290"/>
      <c r="AB21" s="290"/>
      <c r="AC21" s="290"/>
      <c r="AD21" s="290"/>
      <c r="AE21" s="291"/>
      <c r="AF21" s="290"/>
      <c r="AG21" s="283"/>
      <c r="AH21" s="283"/>
      <c r="AI21" s="292"/>
      <c r="AJ21" s="292"/>
      <c r="AK21" s="292"/>
      <c r="AL21" s="292"/>
      <c r="AN21" s="289"/>
      <c r="AO21" s="222"/>
      <c r="AP21" s="222"/>
      <c r="AQ21" s="290"/>
      <c r="AR21" s="290"/>
      <c r="AS21" s="290"/>
      <c r="AT21" s="290"/>
      <c r="AU21" s="51"/>
      <c r="AV21" s="290"/>
      <c r="AW21" s="283"/>
      <c r="AX21" s="283"/>
      <c r="AY21" s="292"/>
      <c r="AZ21" s="292"/>
      <c r="BA21" s="292"/>
      <c r="BB21" s="292"/>
    </row>
    <row r="22" spans="1:54" ht="12.75">
      <c r="A22" s="144"/>
      <c r="B22" s="232" t="s">
        <v>584</v>
      </c>
      <c r="C22" s="232" t="s">
        <v>585</v>
      </c>
      <c r="D22" s="283" t="s">
        <v>568</v>
      </c>
      <c r="E22" s="283" t="s">
        <v>569</v>
      </c>
      <c r="F22" s="32">
        <v>1</v>
      </c>
      <c r="G22" s="150" t="s">
        <v>458</v>
      </c>
      <c r="H22" s="31"/>
      <c r="I22" s="31"/>
      <c r="J22" s="31"/>
      <c r="K22" s="31"/>
      <c r="L22" s="31">
        <v>45.8</v>
      </c>
      <c r="M22" s="31"/>
      <c r="N22" s="32">
        <v>45.8</v>
      </c>
      <c r="O22" s="31"/>
      <c r="P22" s="31"/>
      <c r="Q22" s="31"/>
      <c r="R22" s="32">
        <v>80</v>
      </c>
      <c r="S22" s="33">
        <v>7.8</v>
      </c>
      <c r="T22" s="33">
        <v>0.23</v>
      </c>
      <c r="U22" s="33">
        <v>3500</v>
      </c>
      <c r="V22" s="31">
        <v>130</v>
      </c>
      <c r="X22" s="289"/>
      <c r="Y22" s="290">
        <f>L22</f>
        <v>45.8</v>
      </c>
      <c r="Z22" s="290">
        <f>N22</f>
        <v>45.8</v>
      </c>
      <c r="AA22" s="290">
        <f>R22*Z22</f>
        <v>3664</v>
      </c>
      <c r="AB22" s="290">
        <f>T22*Z22</f>
        <v>10.533999999999999</v>
      </c>
      <c r="AC22" s="290">
        <f>U22*Z22</f>
        <v>160300</v>
      </c>
      <c r="AD22" s="290">
        <f>V22*Z22</f>
        <v>5954</v>
      </c>
      <c r="AE22" s="291"/>
      <c r="AF22" s="290"/>
      <c r="AG22" s="283"/>
      <c r="AH22" s="283"/>
      <c r="AI22" s="292"/>
      <c r="AJ22" s="292"/>
      <c r="AK22" s="292"/>
      <c r="AL22" s="292"/>
      <c r="AN22" s="289"/>
      <c r="AO22" s="222"/>
      <c r="AP22" s="222"/>
      <c r="AQ22" s="290"/>
      <c r="AR22" s="290"/>
      <c r="AS22" s="290"/>
      <c r="AT22" s="290"/>
      <c r="AU22" s="51"/>
      <c r="AV22" s="290"/>
      <c r="AW22" s="283"/>
      <c r="AX22" s="283"/>
      <c r="AY22" s="292"/>
      <c r="AZ22" s="292"/>
      <c r="BA22" s="292"/>
      <c r="BB22" s="292"/>
    </row>
    <row r="23" spans="1:54" ht="12.75">
      <c r="A23" s="144"/>
      <c r="B23" s="31"/>
      <c r="C23" s="31"/>
      <c r="D23" s="283"/>
      <c r="E23" s="283"/>
      <c r="F23" s="32">
        <v>2</v>
      </c>
      <c r="G23" s="150" t="s">
        <v>460</v>
      </c>
      <c r="H23" s="31"/>
      <c r="I23" s="31"/>
      <c r="J23" s="31"/>
      <c r="K23" s="31"/>
      <c r="L23" s="31">
        <v>45.8</v>
      </c>
      <c r="M23" s="31"/>
      <c r="N23" s="32">
        <v>45.8</v>
      </c>
      <c r="O23" s="31"/>
      <c r="P23" s="31"/>
      <c r="Q23" s="31"/>
      <c r="R23" s="32">
        <v>60</v>
      </c>
      <c r="S23" s="33">
        <v>7.35</v>
      </c>
      <c r="T23" s="33">
        <v>0.72</v>
      </c>
      <c r="U23" s="33">
        <v>5900</v>
      </c>
      <c r="V23" s="31">
        <v>100</v>
      </c>
      <c r="X23" s="289"/>
      <c r="Y23" s="290">
        <f>L23</f>
        <v>45.8</v>
      </c>
      <c r="Z23" s="290">
        <f>N23</f>
        <v>45.8</v>
      </c>
      <c r="AA23" s="290">
        <f>R23*Z23</f>
        <v>2748</v>
      </c>
      <c r="AB23" s="290">
        <f>T23*Z23</f>
        <v>32.976</v>
      </c>
      <c r="AC23" s="290">
        <f>U23*Z23</f>
        <v>270220</v>
      </c>
      <c r="AD23" s="290">
        <f>V23*Z23</f>
        <v>4580</v>
      </c>
      <c r="AE23" s="291"/>
      <c r="AF23" s="290"/>
      <c r="AG23" s="283"/>
      <c r="AH23" s="283"/>
      <c r="AI23" s="292"/>
      <c r="AJ23" s="292"/>
      <c r="AK23" s="292"/>
      <c r="AL23" s="292"/>
      <c r="AN23" s="289"/>
      <c r="AO23" s="222"/>
      <c r="AP23" s="222"/>
      <c r="AQ23" s="290"/>
      <c r="AR23" s="290"/>
      <c r="AS23" s="290"/>
      <c r="AT23" s="290"/>
      <c r="AU23" s="51"/>
      <c r="AV23" s="290"/>
      <c r="AW23" s="283"/>
      <c r="AX23" s="283"/>
      <c r="AY23" s="292"/>
      <c r="AZ23" s="292"/>
      <c r="BA23" s="292"/>
      <c r="BB23" s="292"/>
    </row>
    <row r="24" spans="1:54" ht="12.75">
      <c r="A24" s="144"/>
      <c r="B24" s="31"/>
      <c r="C24" s="31"/>
      <c r="D24" s="283"/>
      <c r="E24" s="283"/>
      <c r="F24" s="32">
        <v>3</v>
      </c>
      <c r="G24" s="150" t="s">
        <v>586</v>
      </c>
      <c r="H24" s="31"/>
      <c r="I24" s="31"/>
      <c r="J24" s="31"/>
      <c r="K24" s="31">
        <v>45.8</v>
      </c>
      <c r="L24" s="31"/>
      <c r="M24" s="31"/>
      <c r="N24" s="32"/>
      <c r="O24" s="31"/>
      <c r="P24" s="31"/>
      <c r="Q24" s="31">
        <v>45.8</v>
      </c>
      <c r="R24" s="32">
        <v>32</v>
      </c>
      <c r="S24" s="33">
        <v>6.93</v>
      </c>
      <c r="T24" s="33">
        <v>0.3</v>
      </c>
      <c r="U24" s="33">
        <v>1160</v>
      </c>
      <c r="V24" s="31">
        <v>53</v>
      </c>
      <c r="X24" s="289"/>
      <c r="Y24" s="290"/>
      <c r="Z24" s="290"/>
      <c r="AA24" s="290"/>
      <c r="AB24" s="290"/>
      <c r="AC24" s="290"/>
      <c r="AD24" s="290"/>
      <c r="AE24" s="291"/>
      <c r="AF24" s="290"/>
      <c r="AG24" s="283"/>
      <c r="AH24" s="283"/>
      <c r="AI24" s="292"/>
      <c r="AJ24" s="292"/>
      <c r="AK24" s="292"/>
      <c r="AL24" s="292"/>
      <c r="AN24" s="289">
        <f>K24</f>
        <v>45.8</v>
      </c>
      <c r="AO24" s="222"/>
      <c r="AP24" s="222">
        <f>Q24</f>
        <v>45.8</v>
      </c>
      <c r="AQ24" s="290">
        <f>R24*AP24</f>
        <v>1465.6</v>
      </c>
      <c r="AR24" s="290">
        <f>T24*AP24</f>
        <v>13.739999999999998</v>
      </c>
      <c r="AS24" s="290">
        <f>U24*AP24</f>
        <v>53128</v>
      </c>
      <c r="AT24" s="290">
        <f>V24*AP24</f>
        <v>2427.3999999999996</v>
      </c>
      <c r="AU24" s="51"/>
      <c r="AV24" s="290"/>
      <c r="AW24" s="283"/>
      <c r="AX24" s="283"/>
      <c r="AY24" s="292"/>
      <c r="AZ24" s="292"/>
      <c r="BA24" s="292"/>
      <c r="BB24" s="292"/>
    </row>
    <row r="25" spans="1:54" ht="12.75">
      <c r="A25" s="144"/>
      <c r="B25" s="31"/>
      <c r="C25" s="31"/>
      <c r="D25" s="283"/>
      <c r="E25" s="283"/>
      <c r="F25" s="32">
        <v>4</v>
      </c>
      <c r="G25" s="206" t="s">
        <v>587</v>
      </c>
      <c r="H25" s="31"/>
      <c r="I25" s="31"/>
      <c r="J25" s="31"/>
      <c r="K25" s="31">
        <v>45.8</v>
      </c>
      <c r="L25" s="31"/>
      <c r="M25" s="31"/>
      <c r="N25" s="32"/>
      <c r="O25" s="31"/>
      <c r="P25" s="31"/>
      <c r="Q25" s="31">
        <v>45.8</v>
      </c>
      <c r="R25" s="32">
        <v>26</v>
      </c>
      <c r="S25" s="33">
        <v>6.97</v>
      </c>
      <c r="T25" s="33">
        <v>0.19</v>
      </c>
      <c r="U25" s="33">
        <v>445</v>
      </c>
      <c r="V25" s="31">
        <v>30</v>
      </c>
      <c r="X25" s="289"/>
      <c r="Y25" s="290"/>
      <c r="Z25" s="290"/>
      <c r="AA25" s="290"/>
      <c r="AB25" s="290"/>
      <c r="AC25" s="290"/>
      <c r="AD25" s="290"/>
      <c r="AE25" s="295"/>
      <c r="AF25" s="290"/>
      <c r="AG25" s="283"/>
      <c r="AH25" s="283"/>
      <c r="AI25" s="292"/>
      <c r="AJ25" s="292"/>
      <c r="AK25" s="292"/>
      <c r="AL25" s="292"/>
      <c r="AN25" s="289"/>
      <c r="AO25" s="222"/>
      <c r="AP25" s="222"/>
      <c r="AQ25" s="290"/>
      <c r="AR25" s="290"/>
      <c r="AS25" s="290"/>
      <c r="AT25" s="290"/>
      <c r="AU25" s="51"/>
      <c r="AV25" s="290">
        <f>K25</f>
        <v>45.8</v>
      </c>
      <c r="AW25" s="283"/>
      <c r="AX25" s="283">
        <f>Q25</f>
        <v>45.8</v>
      </c>
      <c r="AY25" s="292">
        <f>R25*AX25</f>
        <v>1190.8</v>
      </c>
      <c r="AZ25" s="292">
        <f>T25*AX25</f>
        <v>8.702</v>
      </c>
      <c r="BA25" s="292">
        <f>U25*AX25</f>
        <v>20381</v>
      </c>
      <c r="BB25" s="292">
        <f>V25*AX25</f>
        <v>1374</v>
      </c>
    </row>
    <row r="26" spans="1:54" ht="12.75">
      <c r="A26" s="144"/>
      <c r="B26" s="31"/>
      <c r="C26" s="31"/>
      <c r="D26" s="283"/>
      <c r="E26" s="283"/>
      <c r="F26" s="32">
        <v>5</v>
      </c>
      <c r="G26" s="150" t="s">
        <v>465</v>
      </c>
      <c r="H26" s="31"/>
      <c r="I26" s="31"/>
      <c r="J26" s="31"/>
      <c r="K26" s="31"/>
      <c r="L26" s="31">
        <v>45.8</v>
      </c>
      <c r="M26" s="31"/>
      <c r="N26" s="32">
        <v>45.8</v>
      </c>
      <c r="O26" s="31"/>
      <c r="P26" s="31"/>
      <c r="Q26" s="31"/>
      <c r="R26" s="32">
        <v>90</v>
      </c>
      <c r="S26" s="33">
        <v>6.15</v>
      </c>
      <c r="T26" s="33">
        <v>7.75</v>
      </c>
      <c r="U26" s="33">
        <v>2030</v>
      </c>
      <c r="V26" s="31">
        <v>25</v>
      </c>
      <c r="X26" s="289"/>
      <c r="Y26" s="290">
        <f>L26</f>
        <v>45.8</v>
      </c>
      <c r="Z26" s="290">
        <f>N26</f>
        <v>45.8</v>
      </c>
      <c r="AA26" s="290">
        <f>R26*Z26</f>
        <v>4122</v>
      </c>
      <c r="AB26" s="290">
        <f>T26*Z26</f>
        <v>354.95</v>
      </c>
      <c r="AC26" s="290">
        <f>U26*Z26</f>
        <v>92974</v>
      </c>
      <c r="AD26" s="290">
        <f>V26*Z26</f>
        <v>1145</v>
      </c>
      <c r="AE26" s="194"/>
      <c r="AF26" s="290"/>
      <c r="AG26" s="283"/>
      <c r="AH26" s="283"/>
      <c r="AI26" s="292"/>
      <c r="AJ26" s="292"/>
      <c r="AK26" s="292"/>
      <c r="AL26" s="292"/>
      <c r="AN26" s="289"/>
      <c r="AO26" s="222"/>
      <c r="AP26" s="222"/>
      <c r="AQ26" s="290"/>
      <c r="AR26" s="290"/>
      <c r="AS26" s="290"/>
      <c r="AT26" s="290"/>
      <c r="AU26" s="51"/>
      <c r="AV26" s="290"/>
      <c r="AW26" s="283"/>
      <c r="AX26" s="283"/>
      <c r="AY26" s="292"/>
      <c r="AZ26" s="292"/>
      <c r="BA26" s="292"/>
      <c r="BB26" s="292"/>
    </row>
    <row r="27" spans="1:54" ht="12.75">
      <c r="A27" s="144"/>
      <c r="B27" s="31"/>
      <c r="C27" s="31"/>
      <c r="D27" s="283"/>
      <c r="E27" s="283"/>
      <c r="F27" s="32">
        <v>6</v>
      </c>
      <c r="G27" s="30" t="s">
        <v>588</v>
      </c>
      <c r="H27" s="31"/>
      <c r="I27" s="31"/>
      <c r="J27" s="31"/>
      <c r="K27" s="31"/>
      <c r="L27" s="31">
        <v>45.8</v>
      </c>
      <c r="M27" s="31"/>
      <c r="N27" s="32">
        <v>45.8</v>
      </c>
      <c r="O27" s="31"/>
      <c r="P27" s="31"/>
      <c r="Q27" s="31"/>
      <c r="R27" s="32">
        <v>60</v>
      </c>
      <c r="S27" s="33">
        <v>6.84</v>
      </c>
      <c r="T27" s="33">
        <v>1.9</v>
      </c>
      <c r="U27" s="33">
        <v>530</v>
      </c>
      <c r="V27" s="31">
        <v>5</v>
      </c>
      <c r="X27" s="289"/>
      <c r="Y27" s="290"/>
      <c r="Z27" s="290"/>
      <c r="AA27" s="290"/>
      <c r="AB27" s="290"/>
      <c r="AC27" s="290"/>
      <c r="AD27" s="290"/>
      <c r="AE27" s="8"/>
      <c r="AF27" s="290"/>
      <c r="AG27" s="283">
        <f>L27</f>
        <v>45.8</v>
      </c>
      <c r="AH27" s="283">
        <f>N27</f>
        <v>45.8</v>
      </c>
      <c r="AI27" s="292">
        <f>R27*AH27</f>
        <v>2748</v>
      </c>
      <c r="AJ27" s="292">
        <f>T27*AH27</f>
        <v>87.02</v>
      </c>
      <c r="AK27" s="292">
        <f>U27*AH27</f>
        <v>24274</v>
      </c>
      <c r="AL27" s="292">
        <f>V27*AH27</f>
        <v>229</v>
      </c>
      <c r="AN27" s="289"/>
      <c r="AO27" s="222"/>
      <c r="AP27" s="222"/>
      <c r="AQ27" s="290"/>
      <c r="AR27" s="290"/>
      <c r="AS27" s="290"/>
      <c r="AT27" s="290"/>
      <c r="AU27" s="51"/>
      <c r="AV27" s="290"/>
      <c r="AW27" s="283"/>
      <c r="AX27" s="283"/>
      <c r="AY27" s="292"/>
      <c r="AZ27" s="292"/>
      <c r="BA27" s="292"/>
      <c r="BB27" s="292"/>
    </row>
    <row r="28" spans="1:54" ht="12.75">
      <c r="A28" s="144"/>
      <c r="B28" s="31"/>
      <c r="C28" s="31"/>
      <c r="D28" s="283"/>
      <c r="E28" s="283"/>
      <c r="F28" s="32">
        <v>7</v>
      </c>
      <c r="G28" s="30" t="s">
        <v>589</v>
      </c>
      <c r="H28" s="31"/>
      <c r="I28" s="31"/>
      <c r="J28" s="31"/>
      <c r="K28" s="31">
        <v>45.8</v>
      </c>
      <c r="L28" s="31"/>
      <c r="M28" s="31"/>
      <c r="N28" s="32"/>
      <c r="O28" s="31"/>
      <c r="P28" s="31"/>
      <c r="Q28" s="31">
        <v>45.8</v>
      </c>
      <c r="R28" s="32">
        <v>33</v>
      </c>
      <c r="S28" s="33">
        <v>7.17</v>
      </c>
      <c r="T28" s="33">
        <v>0.61</v>
      </c>
      <c r="U28" s="33">
        <v>90</v>
      </c>
      <c r="V28" s="31">
        <v>10</v>
      </c>
      <c r="X28" s="289"/>
      <c r="Y28" s="290"/>
      <c r="Z28" s="290"/>
      <c r="AA28" s="290"/>
      <c r="AB28" s="290"/>
      <c r="AC28" s="290"/>
      <c r="AD28" s="290"/>
      <c r="AE28" s="296"/>
      <c r="AF28" s="290"/>
      <c r="AG28" s="283"/>
      <c r="AH28" s="283"/>
      <c r="AI28" s="292"/>
      <c r="AJ28" s="292"/>
      <c r="AK28" s="292"/>
      <c r="AL28" s="292"/>
      <c r="AN28" s="289"/>
      <c r="AO28" s="222"/>
      <c r="AP28" s="222"/>
      <c r="AQ28" s="290"/>
      <c r="AR28" s="290"/>
      <c r="AS28" s="290"/>
      <c r="AT28" s="290"/>
      <c r="AU28" s="51"/>
      <c r="AV28" s="290">
        <f>K28</f>
        <v>45.8</v>
      </c>
      <c r="AW28" s="283"/>
      <c r="AX28" s="283">
        <f>Q28</f>
        <v>45.8</v>
      </c>
      <c r="AY28" s="292">
        <f>R28*AX28</f>
        <v>1511.3999999999999</v>
      </c>
      <c r="AZ28" s="292">
        <f>T28*AX28</f>
        <v>27.938</v>
      </c>
      <c r="BA28" s="292">
        <f>U28*AX28</f>
        <v>4122</v>
      </c>
      <c r="BB28" s="292">
        <f>V28*AX28</f>
        <v>458</v>
      </c>
    </row>
    <row r="29" spans="1:54" ht="12.75">
      <c r="A29" s="144"/>
      <c r="B29" s="31"/>
      <c r="C29" s="31"/>
      <c r="D29" s="283"/>
      <c r="E29" s="283"/>
      <c r="F29" s="32">
        <v>8</v>
      </c>
      <c r="G29" s="30" t="s">
        <v>590</v>
      </c>
      <c r="H29" s="31"/>
      <c r="I29" s="31"/>
      <c r="J29" s="31"/>
      <c r="K29" s="31">
        <v>45.8</v>
      </c>
      <c r="L29" s="31"/>
      <c r="M29" s="31"/>
      <c r="N29" s="32"/>
      <c r="O29" s="31"/>
      <c r="P29" s="31"/>
      <c r="Q29" s="31">
        <v>45.8</v>
      </c>
      <c r="R29" s="32">
        <v>24</v>
      </c>
      <c r="S29" s="33">
        <v>7.09</v>
      </c>
      <c r="T29" s="33">
        <v>0.29</v>
      </c>
      <c r="U29" s="33">
        <v>30</v>
      </c>
      <c r="V29" s="31">
        <v>5</v>
      </c>
      <c r="X29" s="289"/>
      <c r="Y29" s="290"/>
      <c r="Z29" s="290"/>
      <c r="AA29" s="290"/>
      <c r="AB29" s="290"/>
      <c r="AC29" s="290"/>
      <c r="AD29" s="290"/>
      <c r="AE29" s="8"/>
      <c r="AF29" s="290"/>
      <c r="AG29" s="283"/>
      <c r="AH29" s="283"/>
      <c r="AI29" s="292"/>
      <c r="AJ29" s="292"/>
      <c r="AK29" s="292"/>
      <c r="AL29" s="292"/>
      <c r="AN29" s="289"/>
      <c r="AO29" s="222"/>
      <c r="AP29" s="222"/>
      <c r="AQ29" s="290"/>
      <c r="AR29" s="290"/>
      <c r="AS29" s="290"/>
      <c r="AT29" s="290"/>
      <c r="AU29" s="51"/>
      <c r="AV29" s="290">
        <f>K29</f>
        <v>45.8</v>
      </c>
      <c r="AW29" s="283"/>
      <c r="AX29" s="283">
        <f>Q29</f>
        <v>45.8</v>
      </c>
      <c r="AY29" s="292">
        <f>R29*AX29</f>
        <v>1099.1999999999998</v>
      </c>
      <c r="AZ29" s="292">
        <f>T29*AX29</f>
        <v>13.281999999999998</v>
      </c>
      <c r="BA29" s="292">
        <f>U29*AX29</f>
        <v>1374</v>
      </c>
      <c r="BB29" s="292">
        <f>V29*AX29</f>
        <v>229</v>
      </c>
    </row>
    <row r="30" spans="1:54" ht="12.75">
      <c r="A30" s="144"/>
      <c r="B30" s="31"/>
      <c r="C30" s="31"/>
      <c r="D30" s="283"/>
      <c r="E30" s="283"/>
      <c r="F30" s="32"/>
      <c r="G30" s="30"/>
      <c r="H30" s="31"/>
      <c r="I30" s="31"/>
      <c r="J30" s="31"/>
      <c r="K30" s="31"/>
      <c r="L30" s="31"/>
      <c r="M30" s="31"/>
      <c r="N30" s="32"/>
      <c r="O30" s="31"/>
      <c r="P30" s="31"/>
      <c r="Q30" s="31"/>
      <c r="R30" s="32"/>
      <c r="S30" s="33"/>
      <c r="T30" s="33"/>
      <c r="U30" s="33"/>
      <c r="V30" s="31"/>
      <c r="X30" s="289"/>
      <c r="Y30" s="290"/>
      <c r="Z30" s="290"/>
      <c r="AA30" s="290"/>
      <c r="AB30" s="290"/>
      <c r="AC30" s="290"/>
      <c r="AD30" s="290"/>
      <c r="AE30" s="51"/>
      <c r="AF30" s="290"/>
      <c r="AG30" s="283"/>
      <c r="AH30" s="283"/>
      <c r="AI30" s="292"/>
      <c r="AJ30" s="292"/>
      <c r="AK30" s="292"/>
      <c r="AL30" s="292"/>
      <c r="AN30" s="289"/>
      <c r="AO30" s="222"/>
      <c r="AP30" s="222"/>
      <c r="AQ30" s="290"/>
      <c r="AR30" s="290"/>
      <c r="AS30" s="290"/>
      <c r="AT30" s="290"/>
      <c r="AU30" s="51"/>
      <c r="AV30" s="290"/>
      <c r="AW30" s="283"/>
      <c r="AX30" s="283"/>
      <c r="AY30" s="292"/>
      <c r="AZ30" s="292"/>
      <c r="BA30" s="292"/>
      <c r="BB30" s="292"/>
    </row>
    <row r="31" spans="1:54" ht="12.75">
      <c r="A31" s="144"/>
      <c r="B31" s="232" t="s">
        <v>591</v>
      </c>
      <c r="C31" s="232" t="s">
        <v>592</v>
      </c>
      <c r="D31" s="283" t="s">
        <v>568</v>
      </c>
      <c r="E31" s="283" t="s">
        <v>569</v>
      </c>
      <c r="F31" s="32">
        <v>1</v>
      </c>
      <c r="G31" s="150" t="s">
        <v>458</v>
      </c>
      <c r="H31" s="31"/>
      <c r="I31" s="31"/>
      <c r="J31" s="31"/>
      <c r="K31" s="31"/>
      <c r="L31" s="31">
        <v>345</v>
      </c>
      <c r="M31" s="31"/>
      <c r="N31" s="32">
        <v>345</v>
      </c>
      <c r="O31" s="31"/>
      <c r="P31" s="31"/>
      <c r="Q31" s="31"/>
      <c r="R31" s="32">
        <v>90</v>
      </c>
      <c r="S31" s="33">
        <v>7.3</v>
      </c>
      <c r="T31" s="33">
        <v>0.7</v>
      </c>
      <c r="U31" s="33">
        <v>9300</v>
      </c>
      <c r="V31" s="31">
        <v>600</v>
      </c>
      <c r="X31" s="289"/>
      <c r="Y31" s="290">
        <f>L31</f>
        <v>345</v>
      </c>
      <c r="Z31" s="290">
        <f>N31</f>
        <v>345</v>
      </c>
      <c r="AA31" s="290">
        <f>R31*Z31</f>
        <v>31050</v>
      </c>
      <c r="AB31" s="290">
        <f>T31*Z31</f>
        <v>241.49999999999997</v>
      </c>
      <c r="AC31" s="290">
        <f>U31*Z31</f>
        <v>3208500</v>
      </c>
      <c r="AD31" s="290">
        <f>V31*Z31</f>
        <v>207000</v>
      </c>
      <c r="AE31" s="51"/>
      <c r="AF31" s="290"/>
      <c r="AG31" s="283"/>
      <c r="AH31" s="283"/>
      <c r="AI31" s="292"/>
      <c r="AJ31" s="292"/>
      <c r="AK31" s="292"/>
      <c r="AL31" s="292"/>
      <c r="AN31" s="289"/>
      <c r="AO31" s="222"/>
      <c r="AP31" s="222"/>
      <c r="AQ31" s="290"/>
      <c r="AR31" s="290"/>
      <c r="AS31" s="290"/>
      <c r="AT31" s="290"/>
      <c r="AU31" s="51"/>
      <c r="AV31" s="290"/>
      <c r="AW31" s="283"/>
      <c r="AX31" s="283"/>
      <c r="AY31" s="292"/>
      <c r="AZ31" s="292"/>
      <c r="BA31" s="292"/>
      <c r="BB31" s="292"/>
    </row>
    <row r="32" spans="1:54" ht="12.75">
      <c r="A32" s="144"/>
      <c r="B32" s="31"/>
      <c r="C32" s="31"/>
      <c r="D32" s="283"/>
      <c r="E32" s="283"/>
      <c r="F32" s="32">
        <v>2</v>
      </c>
      <c r="G32" s="150" t="s">
        <v>586</v>
      </c>
      <c r="H32" s="31"/>
      <c r="I32" s="31"/>
      <c r="J32" s="31"/>
      <c r="K32" s="31">
        <v>345</v>
      </c>
      <c r="L32" s="31"/>
      <c r="M32" s="31"/>
      <c r="N32" s="32"/>
      <c r="O32" s="31"/>
      <c r="P32" s="31"/>
      <c r="Q32" s="31">
        <v>345</v>
      </c>
      <c r="R32" s="32">
        <v>85</v>
      </c>
      <c r="S32" s="33">
        <v>7.6</v>
      </c>
      <c r="T32" s="33">
        <v>0.3</v>
      </c>
      <c r="U32" s="33">
        <v>3500</v>
      </c>
      <c r="V32" s="31">
        <v>200</v>
      </c>
      <c r="X32" s="289"/>
      <c r="Y32" s="290"/>
      <c r="Z32" s="290"/>
      <c r="AA32" s="290"/>
      <c r="AB32" s="290"/>
      <c r="AC32" s="290"/>
      <c r="AD32" s="290"/>
      <c r="AE32" s="51"/>
      <c r="AF32" s="290"/>
      <c r="AG32" s="283"/>
      <c r="AH32" s="283"/>
      <c r="AI32" s="292"/>
      <c r="AJ32" s="292"/>
      <c r="AK32" s="292"/>
      <c r="AL32" s="292"/>
      <c r="AN32" s="289">
        <f>K32</f>
        <v>345</v>
      </c>
      <c r="AO32" s="222"/>
      <c r="AP32" s="222">
        <f>Q32</f>
        <v>345</v>
      </c>
      <c r="AQ32" s="290">
        <f>R32*AP32</f>
        <v>29325</v>
      </c>
      <c r="AR32" s="290">
        <f>T32*AP32</f>
        <v>103.5</v>
      </c>
      <c r="AS32" s="290">
        <f>U32*AP32</f>
        <v>1207500</v>
      </c>
      <c r="AT32" s="290">
        <f>V32*AP32</f>
        <v>69000</v>
      </c>
      <c r="AU32" s="51"/>
      <c r="AV32" s="290"/>
      <c r="AW32" s="283"/>
      <c r="AX32" s="283"/>
      <c r="AY32" s="292"/>
      <c r="AZ32" s="292"/>
      <c r="BA32" s="292"/>
      <c r="BB32" s="292"/>
    </row>
    <row r="33" spans="1:54" ht="12.75">
      <c r="A33" s="144"/>
      <c r="B33" s="31"/>
      <c r="C33" s="31"/>
      <c r="D33" s="283"/>
      <c r="E33" s="283"/>
      <c r="F33" s="32">
        <v>3</v>
      </c>
      <c r="G33" s="150" t="s">
        <v>460</v>
      </c>
      <c r="H33" s="31"/>
      <c r="I33" s="31"/>
      <c r="J33" s="31"/>
      <c r="K33" s="31"/>
      <c r="L33" s="31">
        <v>345</v>
      </c>
      <c r="M33" s="31"/>
      <c r="N33" s="32">
        <v>345</v>
      </c>
      <c r="O33" s="31"/>
      <c r="P33" s="31"/>
      <c r="Q33" s="31"/>
      <c r="R33" s="32">
        <v>60</v>
      </c>
      <c r="S33" s="33">
        <v>7.35</v>
      </c>
      <c r="T33" s="33">
        <v>0.72</v>
      </c>
      <c r="U33" s="33">
        <v>5900</v>
      </c>
      <c r="V33" s="31">
        <v>100</v>
      </c>
      <c r="X33" s="289"/>
      <c r="Y33" s="290">
        <f>L33</f>
        <v>345</v>
      </c>
      <c r="Z33" s="290">
        <f>N33</f>
        <v>345</v>
      </c>
      <c r="AA33" s="290">
        <f>R33*Z33</f>
        <v>20700</v>
      </c>
      <c r="AB33" s="290">
        <f>T33*Z33</f>
        <v>248.39999999999998</v>
      </c>
      <c r="AC33" s="290">
        <f>U33*Z33</f>
        <v>2035500</v>
      </c>
      <c r="AD33" s="290">
        <f>V33*Z33</f>
        <v>34500</v>
      </c>
      <c r="AE33" s="51"/>
      <c r="AF33" s="290"/>
      <c r="AG33" s="283"/>
      <c r="AH33" s="283"/>
      <c r="AI33" s="292"/>
      <c r="AJ33" s="292"/>
      <c r="AK33" s="292"/>
      <c r="AL33" s="292"/>
      <c r="AN33" s="289"/>
      <c r="AO33" s="222"/>
      <c r="AP33" s="222"/>
      <c r="AQ33" s="290"/>
      <c r="AR33" s="290"/>
      <c r="AS33" s="290"/>
      <c r="AT33" s="290"/>
      <c r="AU33" s="51"/>
      <c r="AV33" s="290"/>
      <c r="AW33" s="283"/>
      <c r="AX33" s="283"/>
      <c r="AY33" s="292"/>
      <c r="AZ33" s="292"/>
      <c r="BA33" s="292"/>
      <c r="BB33" s="292"/>
    </row>
    <row r="34" spans="1:54" ht="12.75">
      <c r="A34" s="144"/>
      <c r="B34" s="31"/>
      <c r="C34" s="31"/>
      <c r="D34" s="283"/>
      <c r="E34" s="283"/>
      <c r="F34" s="32">
        <v>4</v>
      </c>
      <c r="G34" s="30" t="s">
        <v>587</v>
      </c>
      <c r="H34" s="31"/>
      <c r="I34" s="31"/>
      <c r="J34" s="31"/>
      <c r="K34" s="31">
        <v>345</v>
      </c>
      <c r="L34" s="31"/>
      <c r="M34" s="31"/>
      <c r="N34" s="32"/>
      <c r="O34" s="31"/>
      <c r="P34" s="31"/>
      <c r="Q34" s="31">
        <v>345</v>
      </c>
      <c r="R34" s="32">
        <v>40</v>
      </c>
      <c r="S34" s="33">
        <v>7.2</v>
      </c>
      <c r="T34" s="33">
        <v>0.21</v>
      </c>
      <c r="U34" s="33">
        <v>750</v>
      </c>
      <c r="V34" s="31">
        <v>120</v>
      </c>
      <c r="X34" s="289"/>
      <c r="Y34" s="290"/>
      <c r="Z34" s="290"/>
      <c r="AA34" s="290"/>
      <c r="AB34" s="290"/>
      <c r="AC34" s="290"/>
      <c r="AD34" s="290"/>
      <c r="AE34" s="51"/>
      <c r="AF34" s="290"/>
      <c r="AG34" s="283"/>
      <c r="AH34" s="283"/>
      <c r="AI34" s="292"/>
      <c r="AJ34" s="292"/>
      <c r="AK34" s="292"/>
      <c r="AL34" s="292"/>
      <c r="AN34" s="289"/>
      <c r="AO34" s="222"/>
      <c r="AP34" s="222"/>
      <c r="AQ34" s="290"/>
      <c r="AR34" s="290"/>
      <c r="AS34" s="290"/>
      <c r="AT34" s="290"/>
      <c r="AU34" s="51"/>
      <c r="AV34" s="290">
        <f>K34</f>
        <v>345</v>
      </c>
      <c r="AW34" s="283"/>
      <c r="AX34" s="283">
        <f>Q34</f>
        <v>345</v>
      </c>
      <c r="AY34" s="292">
        <f>R34*AX34</f>
        <v>13800</v>
      </c>
      <c r="AZ34" s="292">
        <f>T34*AX34</f>
        <v>72.45</v>
      </c>
      <c r="BA34" s="292">
        <f>U34*AX34</f>
        <v>258750</v>
      </c>
      <c r="BB34" s="292">
        <f>V34*AX34</f>
        <v>41400</v>
      </c>
    </row>
    <row r="35" spans="1:54" ht="12.75">
      <c r="A35" s="144"/>
      <c r="B35" s="31"/>
      <c r="C35" s="31"/>
      <c r="D35" s="283"/>
      <c r="E35" s="283"/>
      <c r="F35" s="32">
        <v>5</v>
      </c>
      <c r="G35" s="150" t="s">
        <v>465</v>
      </c>
      <c r="H35" s="31"/>
      <c r="I35" s="31"/>
      <c r="J35" s="31"/>
      <c r="K35" s="31"/>
      <c r="L35" s="31">
        <v>345</v>
      </c>
      <c r="M35" s="31"/>
      <c r="N35" s="32">
        <v>345</v>
      </c>
      <c r="O35" s="31"/>
      <c r="P35" s="31"/>
      <c r="Q35" s="31"/>
      <c r="R35" s="32">
        <v>80</v>
      </c>
      <c r="S35" s="33">
        <v>8.02</v>
      </c>
      <c r="T35" s="33">
        <v>0.2</v>
      </c>
      <c r="U35" s="33">
        <v>1800</v>
      </c>
      <c r="V35" s="31">
        <v>650</v>
      </c>
      <c r="X35" s="289"/>
      <c r="Y35" s="290">
        <f>L35</f>
        <v>345</v>
      </c>
      <c r="Z35" s="290">
        <f>N35</f>
        <v>345</v>
      </c>
      <c r="AA35" s="290">
        <f>R35*Z35</f>
        <v>27600</v>
      </c>
      <c r="AB35" s="290">
        <f>T35*Z35</f>
        <v>69</v>
      </c>
      <c r="AC35" s="290">
        <f>U35*Z35</f>
        <v>621000</v>
      </c>
      <c r="AD35" s="290">
        <f>V35*Z35</f>
        <v>224250</v>
      </c>
      <c r="AE35" s="51"/>
      <c r="AF35" s="290"/>
      <c r="AG35" s="283"/>
      <c r="AH35" s="283"/>
      <c r="AI35" s="292"/>
      <c r="AJ35" s="292"/>
      <c r="AK35" s="292"/>
      <c r="AL35" s="292"/>
      <c r="AN35" s="289"/>
      <c r="AO35" s="222"/>
      <c r="AP35" s="222"/>
      <c r="AQ35" s="290"/>
      <c r="AR35" s="290"/>
      <c r="AS35" s="290"/>
      <c r="AT35" s="290"/>
      <c r="AU35" s="51"/>
      <c r="AV35" s="290"/>
      <c r="AW35" s="283"/>
      <c r="AX35" s="283"/>
      <c r="AY35" s="292"/>
      <c r="AZ35" s="292"/>
      <c r="BA35" s="292"/>
      <c r="BB35" s="292"/>
    </row>
    <row r="36" spans="1:54" ht="12.75">
      <c r="A36" s="144"/>
      <c r="B36" s="31"/>
      <c r="C36" s="31"/>
      <c r="D36" s="283"/>
      <c r="E36" s="283"/>
      <c r="F36" s="32">
        <v>6</v>
      </c>
      <c r="G36" s="30" t="s">
        <v>588</v>
      </c>
      <c r="H36" s="31"/>
      <c r="I36" s="31"/>
      <c r="J36" s="31"/>
      <c r="K36" s="31"/>
      <c r="L36" s="31">
        <v>345</v>
      </c>
      <c r="M36" s="31"/>
      <c r="N36" s="32">
        <v>345</v>
      </c>
      <c r="O36" s="31"/>
      <c r="P36" s="31"/>
      <c r="Q36" s="31"/>
      <c r="R36" s="32">
        <v>60</v>
      </c>
      <c r="S36" s="33">
        <v>7.9</v>
      </c>
      <c r="T36" s="33">
        <v>0.18</v>
      </c>
      <c r="U36" s="33">
        <v>650</v>
      </c>
      <c r="V36" s="31">
        <v>10</v>
      </c>
      <c r="X36" s="289"/>
      <c r="Y36" s="290"/>
      <c r="Z36" s="290"/>
      <c r="AA36" s="290"/>
      <c r="AB36" s="290"/>
      <c r="AC36" s="290"/>
      <c r="AD36" s="290"/>
      <c r="AE36" s="51"/>
      <c r="AF36" s="290"/>
      <c r="AG36" s="283">
        <f>L36</f>
        <v>345</v>
      </c>
      <c r="AH36" s="283">
        <f>N36</f>
        <v>345</v>
      </c>
      <c r="AI36" s="292">
        <f>R36*AH36</f>
        <v>20700</v>
      </c>
      <c r="AJ36" s="292">
        <f>T36*AH36</f>
        <v>62.099999999999994</v>
      </c>
      <c r="AK36" s="292">
        <f>U36*AH36</f>
        <v>224250</v>
      </c>
      <c r="AL36" s="292">
        <f>V36*AH36</f>
        <v>3450</v>
      </c>
      <c r="AN36" s="289"/>
      <c r="AO36" s="222"/>
      <c r="AP36" s="222"/>
      <c r="AQ36" s="290"/>
      <c r="AR36" s="290"/>
      <c r="AS36" s="290"/>
      <c r="AT36" s="290"/>
      <c r="AU36" s="51"/>
      <c r="AV36" s="290"/>
      <c r="AW36" s="283"/>
      <c r="AX36" s="283"/>
      <c r="AY36" s="292"/>
      <c r="AZ36" s="292"/>
      <c r="BA36" s="292"/>
      <c r="BB36" s="292"/>
    </row>
    <row r="37" spans="1:54" ht="12.75">
      <c r="A37" s="144"/>
      <c r="B37" s="31"/>
      <c r="C37" s="31"/>
      <c r="D37" s="283"/>
      <c r="E37" s="283"/>
      <c r="F37" s="32">
        <v>7</v>
      </c>
      <c r="G37" s="30" t="s">
        <v>589</v>
      </c>
      <c r="H37" s="31"/>
      <c r="I37" s="31"/>
      <c r="J37" s="31"/>
      <c r="K37" s="31">
        <v>345</v>
      </c>
      <c r="L37" s="31"/>
      <c r="M37" s="31"/>
      <c r="N37" s="32"/>
      <c r="O37" s="31"/>
      <c r="P37" s="31"/>
      <c r="Q37" s="31">
        <v>345</v>
      </c>
      <c r="R37" s="32">
        <v>32</v>
      </c>
      <c r="S37" s="33">
        <v>7.08</v>
      </c>
      <c r="T37" s="33">
        <v>0.19</v>
      </c>
      <c r="U37" s="33">
        <v>105</v>
      </c>
      <c r="V37" s="31">
        <v>30</v>
      </c>
      <c r="X37" s="289"/>
      <c r="Y37" s="290"/>
      <c r="Z37" s="290"/>
      <c r="AA37" s="290"/>
      <c r="AB37" s="290"/>
      <c r="AC37" s="290"/>
      <c r="AD37" s="290"/>
      <c r="AE37" s="51"/>
      <c r="AF37" s="290"/>
      <c r="AG37" s="283"/>
      <c r="AH37" s="283"/>
      <c r="AI37" s="292"/>
      <c r="AJ37" s="292"/>
      <c r="AK37" s="292"/>
      <c r="AL37" s="292"/>
      <c r="AN37" s="289"/>
      <c r="AO37" s="222"/>
      <c r="AP37" s="222"/>
      <c r="AQ37" s="290"/>
      <c r="AR37" s="290"/>
      <c r="AS37" s="290"/>
      <c r="AT37" s="290"/>
      <c r="AU37" s="51"/>
      <c r="AV37" s="290">
        <f>K37</f>
        <v>345</v>
      </c>
      <c r="AW37" s="283"/>
      <c r="AX37" s="283">
        <f>Q37</f>
        <v>345</v>
      </c>
      <c r="AY37" s="292">
        <f>R37*AX37</f>
        <v>11040</v>
      </c>
      <c r="AZ37" s="292">
        <f>T37*AX37</f>
        <v>65.55</v>
      </c>
      <c r="BA37" s="292">
        <f>U37*AX37</f>
        <v>36225</v>
      </c>
      <c r="BB37" s="292">
        <f>V37*AX37</f>
        <v>10350</v>
      </c>
    </row>
    <row r="38" spans="1:54" ht="12.75">
      <c r="A38" s="144"/>
      <c r="B38" s="31"/>
      <c r="C38" s="31"/>
      <c r="D38" s="283"/>
      <c r="E38" s="283"/>
      <c r="F38" s="32"/>
      <c r="G38" s="30"/>
      <c r="H38" s="31"/>
      <c r="I38" s="31"/>
      <c r="J38" s="31"/>
      <c r="K38" s="31"/>
      <c r="L38" s="31"/>
      <c r="M38" s="31"/>
      <c r="N38" s="32"/>
      <c r="O38" s="31"/>
      <c r="P38" s="31"/>
      <c r="Q38" s="31"/>
      <c r="R38" s="32"/>
      <c r="S38" s="33"/>
      <c r="T38" s="33"/>
      <c r="U38" s="33"/>
      <c r="V38" s="31"/>
      <c r="X38" s="289"/>
      <c r="Y38" s="290"/>
      <c r="Z38" s="290"/>
      <c r="AA38" s="290"/>
      <c r="AB38" s="290"/>
      <c r="AC38" s="290"/>
      <c r="AD38" s="290"/>
      <c r="AE38" s="51"/>
      <c r="AF38" s="290"/>
      <c r="AG38" s="283"/>
      <c r="AH38" s="283"/>
      <c r="AI38" s="292"/>
      <c r="AJ38" s="292"/>
      <c r="AK38" s="292"/>
      <c r="AL38" s="292"/>
      <c r="AN38" s="289"/>
      <c r="AO38" s="222"/>
      <c r="AP38" s="222"/>
      <c r="AQ38" s="290"/>
      <c r="AR38" s="290"/>
      <c r="AS38" s="290"/>
      <c r="AT38" s="290"/>
      <c r="AU38" s="51"/>
      <c r="AV38" s="290"/>
      <c r="AW38" s="283"/>
      <c r="AX38" s="283"/>
      <c r="AY38" s="292"/>
      <c r="AZ38" s="292"/>
      <c r="BA38" s="292"/>
      <c r="BB38" s="292"/>
    </row>
    <row r="39" spans="1:54" ht="12.75">
      <c r="A39" s="144"/>
      <c r="B39" s="232" t="s">
        <v>593</v>
      </c>
      <c r="C39" s="232" t="s">
        <v>594</v>
      </c>
      <c r="D39" s="283" t="s">
        <v>568</v>
      </c>
      <c r="E39" s="283" t="s">
        <v>569</v>
      </c>
      <c r="F39" s="32">
        <v>1</v>
      </c>
      <c r="G39" s="150" t="s">
        <v>306</v>
      </c>
      <c r="H39" s="31"/>
      <c r="I39" s="31"/>
      <c r="J39" s="31"/>
      <c r="K39" s="31"/>
      <c r="L39" s="31">
        <v>181</v>
      </c>
      <c r="M39" s="31"/>
      <c r="N39" s="32">
        <v>181</v>
      </c>
      <c r="O39" s="31"/>
      <c r="P39" s="31"/>
      <c r="Q39" s="31"/>
      <c r="R39" s="32">
        <v>60</v>
      </c>
      <c r="S39" s="33">
        <v>6.95</v>
      </c>
      <c r="T39" s="33">
        <v>0.39</v>
      </c>
      <c r="U39" s="33">
        <v>3225</v>
      </c>
      <c r="V39" s="31">
        <v>300</v>
      </c>
      <c r="X39" s="289"/>
      <c r="Y39" s="290">
        <f>L39</f>
        <v>181</v>
      </c>
      <c r="Z39" s="290">
        <f>N39</f>
        <v>181</v>
      </c>
      <c r="AA39" s="290">
        <f>R39*Z39</f>
        <v>10860</v>
      </c>
      <c r="AB39" s="290">
        <f>T39*Z39</f>
        <v>70.59</v>
      </c>
      <c r="AC39" s="290">
        <f>U39*Z39</f>
        <v>583725</v>
      </c>
      <c r="AD39" s="290">
        <f>V39*Z39</f>
        <v>54300</v>
      </c>
      <c r="AE39" s="51"/>
      <c r="AF39" s="290"/>
      <c r="AG39" s="283"/>
      <c r="AH39" s="283"/>
      <c r="AI39" s="292"/>
      <c r="AJ39" s="292"/>
      <c r="AK39" s="292"/>
      <c r="AL39" s="292"/>
      <c r="AN39" s="289"/>
      <c r="AO39" s="222"/>
      <c r="AP39" s="222"/>
      <c r="AQ39" s="290"/>
      <c r="AR39" s="290"/>
      <c r="AS39" s="290"/>
      <c r="AT39" s="290"/>
      <c r="AU39" s="51"/>
      <c r="AV39" s="290"/>
      <c r="AW39" s="283"/>
      <c r="AX39" s="283"/>
      <c r="AY39" s="292"/>
      <c r="AZ39" s="292"/>
      <c r="BA39" s="292"/>
      <c r="BB39" s="292"/>
    </row>
    <row r="40" spans="1:54" ht="12.75">
      <c r="A40" s="144"/>
      <c r="B40" s="31"/>
      <c r="C40" s="31"/>
      <c r="D40" s="283"/>
      <c r="E40" s="283"/>
      <c r="F40" s="32">
        <v>2</v>
      </c>
      <c r="G40" s="150" t="s">
        <v>595</v>
      </c>
      <c r="H40" s="31"/>
      <c r="I40" s="31"/>
      <c r="J40" s="31"/>
      <c r="K40" s="283"/>
      <c r="L40" s="283">
        <v>289</v>
      </c>
      <c r="M40" s="31"/>
      <c r="N40" s="32">
        <v>289</v>
      </c>
      <c r="O40" s="31"/>
      <c r="P40" s="31"/>
      <c r="Q40" s="31"/>
      <c r="R40" s="32">
        <v>60</v>
      </c>
      <c r="S40" s="33">
        <v>7.59</v>
      </c>
      <c r="T40" s="33">
        <v>0.23</v>
      </c>
      <c r="U40" s="33">
        <v>1020</v>
      </c>
      <c r="V40" s="31">
        <v>60</v>
      </c>
      <c r="W40" s="297"/>
      <c r="X40" s="289"/>
      <c r="Y40" s="290">
        <f>L40</f>
        <v>289</v>
      </c>
      <c r="Z40" s="290">
        <f>N40</f>
        <v>289</v>
      </c>
      <c r="AA40" s="290">
        <f>R40*Z40</f>
        <v>17340</v>
      </c>
      <c r="AB40" s="290">
        <f>T40*Z40</f>
        <v>66.47</v>
      </c>
      <c r="AC40" s="290">
        <f>U40*Z40</f>
        <v>294780</v>
      </c>
      <c r="AD40" s="290">
        <f>V40*Z40</f>
        <v>17340</v>
      </c>
      <c r="AE40" s="51"/>
      <c r="AF40" s="290"/>
      <c r="AG40" s="283"/>
      <c r="AH40" s="283"/>
      <c r="AI40" s="292"/>
      <c r="AJ40" s="292"/>
      <c r="AK40" s="292"/>
      <c r="AL40" s="292"/>
      <c r="AN40" s="289"/>
      <c r="AO40" s="222"/>
      <c r="AP40" s="222"/>
      <c r="AQ40" s="290"/>
      <c r="AR40" s="290"/>
      <c r="AS40" s="290"/>
      <c r="AT40" s="290"/>
      <c r="AU40" s="51"/>
      <c r="AV40" s="290"/>
      <c r="AW40" s="283"/>
      <c r="AX40" s="283"/>
      <c r="AY40" s="292"/>
      <c r="AZ40" s="292"/>
      <c r="BA40" s="292"/>
      <c r="BB40" s="292"/>
    </row>
    <row r="41" spans="1:54" ht="12.75">
      <c r="A41" s="144"/>
      <c r="B41" s="31"/>
      <c r="C41" s="31"/>
      <c r="D41" s="283"/>
      <c r="E41" s="283"/>
      <c r="F41" s="32">
        <v>3</v>
      </c>
      <c r="G41" s="150" t="s">
        <v>596</v>
      </c>
      <c r="H41" s="31"/>
      <c r="I41" s="31"/>
      <c r="J41" s="31"/>
      <c r="K41" s="283">
        <v>289</v>
      </c>
      <c r="L41" s="283"/>
      <c r="M41" s="31"/>
      <c r="N41" s="32"/>
      <c r="O41" s="31"/>
      <c r="P41" s="31"/>
      <c r="Q41" s="31">
        <v>289</v>
      </c>
      <c r="R41" s="32">
        <v>20</v>
      </c>
      <c r="S41" s="33">
        <v>7.33</v>
      </c>
      <c r="T41" s="33">
        <v>0.18</v>
      </c>
      <c r="U41" s="33">
        <v>90</v>
      </c>
      <c r="V41" s="31">
        <v>5</v>
      </c>
      <c r="W41" s="297"/>
      <c r="X41" s="289"/>
      <c r="Y41" s="290"/>
      <c r="Z41" s="290"/>
      <c r="AA41" s="290"/>
      <c r="AB41" s="290"/>
      <c r="AC41" s="290"/>
      <c r="AD41" s="290"/>
      <c r="AE41" s="51"/>
      <c r="AF41" s="290"/>
      <c r="AG41" s="283"/>
      <c r="AH41" s="283"/>
      <c r="AI41" s="292"/>
      <c r="AJ41" s="292"/>
      <c r="AK41" s="292"/>
      <c r="AL41" s="292"/>
      <c r="AN41" s="289">
        <f>K41</f>
        <v>289</v>
      </c>
      <c r="AO41" s="222"/>
      <c r="AP41" s="222">
        <f>Q41</f>
        <v>289</v>
      </c>
      <c r="AQ41" s="290">
        <f>R41*AP41</f>
        <v>5780</v>
      </c>
      <c r="AR41" s="290">
        <f>T41*AP41</f>
        <v>52.019999999999996</v>
      </c>
      <c r="AS41" s="290">
        <f>U41*AP41</f>
        <v>26010</v>
      </c>
      <c r="AT41" s="290">
        <f>V41*AP41</f>
        <v>1445</v>
      </c>
      <c r="AU41" s="51"/>
      <c r="AV41" s="290"/>
      <c r="AW41" s="283"/>
      <c r="AX41" s="283"/>
      <c r="AY41" s="292"/>
      <c r="AZ41" s="292"/>
      <c r="BA41" s="292"/>
      <c r="BB41" s="292"/>
    </row>
    <row r="42" spans="1:54" ht="12.75">
      <c r="A42" s="144"/>
      <c r="B42" s="31"/>
      <c r="C42" s="31"/>
      <c r="D42" s="283"/>
      <c r="E42" s="283"/>
      <c r="F42" s="32"/>
      <c r="G42" s="30"/>
      <c r="H42" s="31"/>
      <c r="I42" s="31"/>
      <c r="J42" s="31"/>
      <c r="K42" s="31"/>
      <c r="L42" s="31"/>
      <c r="M42" s="31"/>
      <c r="N42" s="32"/>
      <c r="O42" s="31"/>
      <c r="P42" s="31"/>
      <c r="Q42" s="31"/>
      <c r="R42" s="32"/>
      <c r="S42" s="33"/>
      <c r="T42" s="33"/>
      <c r="U42" s="33"/>
      <c r="V42" s="31"/>
      <c r="X42" s="289"/>
      <c r="Y42" s="290"/>
      <c r="Z42" s="290"/>
      <c r="AA42" s="290"/>
      <c r="AB42" s="290"/>
      <c r="AC42" s="290"/>
      <c r="AD42" s="290"/>
      <c r="AE42" s="51"/>
      <c r="AF42" s="290"/>
      <c r="AG42" s="283"/>
      <c r="AH42" s="283"/>
      <c r="AI42" s="292"/>
      <c r="AJ42" s="292"/>
      <c r="AK42" s="292"/>
      <c r="AL42" s="292"/>
      <c r="AN42" s="289"/>
      <c r="AO42" s="222"/>
      <c r="AP42" s="222"/>
      <c r="AQ42" s="290"/>
      <c r="AR42" s="290"/>
      <c r="AS42" s="290"/>
      <c r="AT42" s="290"/>
      <c r="AU42" s="51"/>
      <c r="AV42" s="290"/>
      <c r="AW42" s="283"/>
      <c r="AX42" s="283"/>
      <c r="AY42" s="292"/>
      <c r="AZ42" s="292"/>
      <c r="BA42" s="292"/>
      <c r="BB42" s="292"/>
    </row>
    <row r="43" spans="1:54" ht="12.75">
      <c r="A43" s="144"/>
      <c r="B43" s="232" t="s">
        <v>597</v>
      </c>
      <c r="C43" s="232" t="s">
        <v>598</v>
      </c>
      <c r="D43" s="283" t="s">
        <v>568</v>
      </c>
      <c r="E43" s="283" t="s">
        <v>599</v>
      </c>
      <c r="F43" s="32">
        <v>1</v>
      </c>
      <c r="G43" s="150" t="s">
        <v>306</v>
      </c>
      <c r="H43" s="31"/>
      <c r="I43" s="31"/>
      <c r="J43" s="31"/>
      <c r="K43" s="31"/>
      <c r="L43" s="31">
        <v>868</v>
      </c>
      <c r="M43" s="31"/>
      <c r="N43" s="32">
        <v>868</v>
      </c>
      <c r="O43" s="31"/>
      <c r="P43" s="31"/>
      <c r="Q43" s="31"/>
      <c r="R43" s="32">
        <v>92</v>
      </c>
      <c r="S43" s="33">
        <v>8.5</v>
      </c>
      <c r="T43" s="33">
        <v>7.89</v>
      </c>
      <c r="U43" s="33">
        <v>21450</v>
      </c>
      <c r="V43" s="31">
        <v>60</v>
      </c>
      <c r="X43" s="289"/>
      <c r="Y43" s="290">
        <f>L43</f>
        <v>868</v>
      </c>
      <c r="Z43" s="290">
        <f>N43</f>
        <v>868</v>
      </c>
      <c r="AA43" s="290">
        <f>R43*Z43</f>
        <v>79856</v>
      </c>
      <c r="AB43" s="290">
        <f>T43*Z43</f>
        <v>6848.5199999999995</v>
      </c>
      <c r="AC43" s="290">
        <f>U43*Z43</f>
        <v>18618600</v>
      </c>
      <c r="AD43" s="290">
        <f>V43*Z43</f>
        <v>52080</v>
      </c>
      <c r="AE43" s="51"/>
      <c r="AF43" s="290"/>
      <c r="AG43" s="283"/>
      <c r="AH43" s="283"/>
      <c r="AI43" s="292"/>
      <c r="AJ43" s="292"/>
      <c r="AK43" s="292"/>
      <c r="AL43" s="292"/>
      <c r="AN43" s="289"/>
      <c r="AO43" s="222"/>
      <c r="AP43" s="222"/>
      <c r="AQ43" s="290"/>
      <c r="AR43" s="290"/>
      <c r="AS43" s="290"/>
      <c r="AT43" s="290"/>
      <c r="AU43" s="51"/>
      <c r="AV43" s="290"/>
      <c r="AW43" s="283"/>
      <c r="AX43" s="283"/>
      <c r="AY43" s="292"/>
      <c r="AZ43" s="292"/>
      <c r="BA43" s="292"/>
      <c r="BB43" s="292"/>
    </row>
    <row r="44" spans="1:54" ht="12.75">
      <c r="A44" s="144"/>
      <c r="B44" s="31"/>
      <c r="C44" s="31"/>
      <c r="D44" s="283" t="s">
        <v>600</v>
      </c>
      <c r="E44" s="283"/>
      <c r="F44" s="32">
        <v>2</v>
      </c>
      <c r="G44" s="30" t="s">
        <v>309</v>
      </c>
      <c r="H44" s="31"/>
      <c r="I44" s="31"/>
      <c r="J44" s="31"/>
      <c r="K44" s="31"/>
      <c r="L44" s="31">
        <v>15631</v>
      </c>
      <c r="M44" s="31"/>
      <c r="N44" s="32">
        <v>15631</v>
      </c>
      <c r="O44" s="31"/>
      <c r="P44" s="31"/>
      <c r="Q44" s="31"/>
      <c r="R44" s="32">
        <v>70</v>
      </c>
      <c r="S44" s="33">
        <v>7.6</v>
      </c>
      <c r="T44" s="33">
        <v>0.75</v>
      </c>
      <c r="U44" s="33">
        <v>395</v>
      </c>
      <c r="V44" s="31">
        <v>5</v>
      </c>
      <c r="W44" s="247"/>
      <c r="X44" s="289"/>
      <c r="Y44" s="290"/>
      <c r="Z44" s="290"/>
      <c r="AA44" s="290"/>
      <c r="AB44" s="290"/>
      <c r="AC44" s="290"/>
      <c r="AD44" s="290"/>
      <c r="AE44" s="51"/>
      <c r="AF44" s="290"/>
      <c r="AG44" s="283">
        <f>L44</f>
        <v>15631</v>
      </c>
      <c r="AH44" s="283">
        <f>N44</f>
        <v>15631</v>
      </c>
      <c r="AI44" s="292">
        <f>R44*AH44</f>
        <v>1094170</v>
      </c>
      <c r="AJ44" s="292">
        <f>T44*AH44</f>
        <v>11723.25</v>
      </c>
      <c r="AK44" s="292">
        <f>U44*AH44</f>
        <v>6174245</v>
      </c>
      <c r="AL44" s="292">
        <f>V44*AH44</f>
        <v>78155</v>
      </c>
      <c r="AN44" s="289"/>
      <c r="AO44" s="222"/>
      <c r="AP44" s="222"/>
      <c r="AQ44" s="290"/>
      <c r="AR44" s="290"/>
      <c r="AS44" s="290"/>
      <c r="AT44" s="290"/>
      <c r="AU44" s="51"/>
      <c r="AV44" s="290"/>
      <c r="AW44" s="283"/>
      <c r="AX44" s="283"/>
      <c r="AY44" s="292"/>
      <c r="AZ44" s="292"/>
      <c r="BA44" s="292"/>
      <c r="BB44" s="292"/>
    </row>
    <row r="45" spans="1:54" ht="12.75">
      <c r="A45" s="144"/>
      <c r="B45" s="31"/>
      <c r="C45" s="31"/>
      <c r="D45" s="283"/>
      <c r="E45" s="283"/>
      <c r="F45" s="32">
        <v>3</v>
      </c>
      <c r="G45" s="30" t="s">
        <v>574</v>
      </c>
      <c r="H45" s="31"/>
      <c r="I45" s="31"/>
      <c r="J45" s="31"/>
      <c r="K45" s="31"/>
      <c r="L45" s="31"/>
      <c r="M45" s="298">
        <v>15631</v>
      </c>
      <c r="N45" s="32"/>
      <c r="O45" s="31"/>
      <c r="P45" s="31"/>
      <c r="Q45" s="293">
        <v>15631</v>
      </c>
      <c r="R45" s="207">
        <v>20</v>
      </c>
      <c r="S45" s="208">
        <v>7.9</v>
      </c>
      <c r="T45" s="208">
        <v>0.19</v>
      </c>
      <c r="U45" s="208">
        <v>50</v>
      </c>
      <c r="V45" s="293">
        <v>5</v>
      </c>
      <c r="W45" s="247"/>
      <c r="X45" s="289"/>
      <c r="Y45" s="290"/>
      <c r="Z45" s="290"/>
      <c r="AA45" s="290"/>
      <c r="AB45" s="290"/>
      <c r="AC45" s="290"/>
      <c r="AD45" s="290"/>
      <c r="AE45" s="51"/>
      <c r="AF45" s="290"/>
      <c r="AG45" s="283"/>
      <c r="AH45" s="283"/>
      <c r="AI45" s="292"/>
      <c r="AJ45" s="292"/>
      <c r="AK45" s="292"/>
      <c r="AL45" s="292"/>
      <c r="AN45" s="289"/>
      <c r="AO45" s="222"/>
      <c r="AP45" s="222"/>
      <c r="AQ45" s="290"/>
      <c r="AR45" s="290"/>
      <c r="AS45" s="290"/>
      <c r="AT45" s="290"/>
      <c r="AU45" s="51"/>
      <c r="AV45" s="290"/>
      <c r="AW45" s="283"/>
      <c r="AX45" s="283"/>
      <c r="AY45" s="292"/>
      <c r="AZ45" s="292"/>
      <c r="BA45" s="292"/>
      <c r="BB45" s="292"/>
    </row>
    <row r="46" spans="1:54" ht="12.75">
      <c r="A46" s="144"/>
      <c r="B46" s="31"/>
      <c r="C46" s="31"/>
      <c r="D46" s="283"/>
      <c r="E46" s="283"/>
      <c r="F46" s="32">
        <v>4</v>
      </c>
      <c r="G46" s="30" t="s">
        <v>601</v>
      </c>
      <c r="H46" s="31"/>
      <c r="I46" s="31"/>
      <c r="J46" s="31"/>
      <c r="K46" s="31"/>
      <c r="L46" s="31">
        <v>65.1</v>
      </c>
      <c r="M46" s="31"/>
      <c r="N46" s="32"/>
      <c r="O46" s="31"/>
      <c r="P46" s="31"/>
      <c r="Q46" s="283">
        <v>65.1</v>
      </c>
      <c r="R46" s="32">
        <v>20</v>
      </c>
      <c r="S46" s="33">
        <v>7.9</v>
      </c>
      <c r="T46" s="33">
        <v>0.19</v>
      </c>
      <c r="U46" s="33">
        <v>50</v>
      </c>
      <c r="V46" s="31">
        <v>5</v>
      </c>
      <c r="W46" s="299" t="s">
        <v>602</v>
      </c>
      <c r="X46" s="289"/>
      <c r="Y46" s="290"/>
      <c r="Z46" s="290"/>
      <c r="AA46" s="290"/>
      <c r="AB46" s="290"/>
      <c r="AC46" s="290"/>
      <c r="AD46" s="290"/>
      <c r="AE46" s="51"/>
      <c r="AF46" s="290"/>
      <c r="AG46" s="283"/>
      <c r="AH46" s="283"/>
      <c r="AI46" s="292"/>
      <c r="AJ46" s="292"/>
      <c r="AK46" s="292"/>
      <c r="AL46" s="292"/>
      <c r="AN46" s="289"/>
      <c r="AO46" s="222"/>
      <c r="AP46" s="222"/>
      <c r="AQ46" s="290"/>
      <c r="AR46" s="290"/>
      <c r="AS46" s="290"/>
      <c r="AT46" s="290"/>
      <c r="AU46" s="51"/>
      <c r="AV46" s="290"/>
      <c r="AW46" s="283">
        <f>L46</f>
        <v>65.1</v>
      </c>
      <c r="AX46" s="283">
        <f>Q46</f>
        <v>65.1</v>
      </c>
      <c r="AY46" s="292">
        <f>R46*AX46</f>
        <v>1302</v>
      </c>
      <c r="AZ46" s="292">
        <f>T46*AX46</f>
        <v>12.369</v>
      </c>
      <c r="BA46" s="292">
        <f>U46*AX46</f>
        <v>3254.9999999999995</v>
      </c>
      <c r="BB46" s="292">
        <f>V46*AX46</f>
        <v>325.5</v>
      </c>
    </row>
    <row r="47" spans="1:54" ht="12.75">
      <c r="A47" s="144"/>
      <c r="B47" s="31"/>
      <c r="C47" s="31"/>
      <c r="D47" s="283"/>
      <c r="E47" s="283"/>
      <c r="F47" s="32"/>
      <c r="G47" s="30"/>
      <c r="H47" s="31"/>
      <c r="I47" s="31"/>
      <c r="J47" s="31"/>
      <c r="K47" s="31"/>
      <c r="L47" s="31"/>
      <c r="M47" s="31"/>
      <c r="N47" s="32"/>
      <c r="O47" s="31"/>
      <c r="P47" s="31"/>
      <c r="Q47" s="31"/>
      <c r="R47" s="32"/>
      <c r="S47" s="33"/>
      <c r="T47" s="33"/>
      <c r="U47" s="33"/>
      <c r="V47" s="31"/>
      <c r="W47" s="247" t="s">
        <v>603</v>
      </c>
      <c r="X47" s="289"/>
      <c r="Y47" s="290"/>
      <c r="Z47" s="290"/>
      <c r="AA47" s="290"/>
      <c r="AB47" s="290"/>
      <c r="AC47" s="290"/>
      <c r="AD47" s="290"/>
      <c r="AE47" s="51"/>
      <c r="AF47" s="290"/>
      <c r="AG47" s="283"/>
      <c r="AH47" s="283"/>
      <c r="AI47" s="292"/>
      <c r="AJ47" s="292"/>
      <c r="AK47" s="292"/>
      <c r="AL47" s="292"/>
      <c r="AN47" s="289"/>
      <c r="AO47" s="222"/>
      <c r="AP47" s="222"/>
      <c r="AQ47" s="290"/>
      <c r="AR47" s="290"/>
      <c r="AS47" s="290"/>
      <c r="AT47" s="290"/>
      <c r="AU47" s="51"/>
      <c r="AV47" s="290"/>
      <c r="AW47" s="283"/>
      <c r="AX47" s="283"/>
      <c r="AY47" s="292"/>
      <c r="AZ47" s="292"/>
      <c r="BA47" s="292"/>
      <c r="BB47" s="292"/>
    </row>
    <row r="48" spans="1:54" ht="12.75">
      <c r="A48" s="144"/>
      <c r="B48" s="232" t="s">
        <v>604</v>
      </c>
      <c r="C48" s="232" t="s">
        <v>605</v>
      </c>
      <c r="D48" s="283" t="s">
        <v>568</v>
      </c>
      <c r="E48" s="283" t="s">
        <v>606</v>
      </c>
      <c r="F48" s="32">
        <v>1</v>
      </c>
      <c r="G48" s="150" t="s">
        <v>306</v>
      </c>
      <c r="H48" s="31"/>
      <c r="I48" s="31"/>
      <c r="J48" s="31"/>
      <c r="K48" s="31"/>
      <c r="L48" s="31">
        <v>3790</v>
      </c>
      <c r="M48" s="31"/>
      <c r="N48" s="32">
        <v>3790</v>
      </c>
      <c r="O48" s="31"/>
      <c r="P48" s="31"/>
      <c r="Q48" s="31"/>
      <c r="R48" s="32">
        <v>95</v>
      </c>
      <c r="S48" s="33">
        <v>9.75</v>
      </c>
      <c r="T48" s="33">
        <v>1.22</v>
      </c>
      <c r="U48" s="33">
        <v>27850</v>
      </c>
      <c r="V48" s="31">
        <v>430</v>
      </c>
      <c r="X48" s="289"/>
      <c r="Y48" s="290">
        <f>L48</f>
        <v>3790</v>
      </c>
      <c r="Z48" s="290">
        <f>N48</f>
        <v>3790</v>
      </c>
      <c r="AA48" s="290">
        <f>R48*Z48</f>
        <v>360050</v>
      </c>
      <c r="AB48" s="290">
        <f>T48*Z48</f>
        <v>4623.8</v>
      </c>
      <c r="AC48" s="290">
        <f>U48*Z48</f>
        <v>105551500</v>
      </c>
      <c r="AD48" s="290">
        <f>V48*Z48</f>
        <v>1629700</v>
      </c>
      <c r="AE48" s="51"/>
      <c r="AF48" s="290"/>
      <c r="AG48" s="283"/>
      <c r="AH48" s="283"/>
      <c r="AI48" s="292"/>
      <c r="AJ48" s="292"/>
      <c r="AK48" s="292"/>
      <c r="AL48" s="292"/>
      <c r="AN48" s="289"/>
      <c r="AO48" s="222"/>
      <c r="AP48" s="222"/>
      <c r="AQ48" s="290"/>
      <c r="AR48" s="290"/>
      <c r="AS48" s="290"/>
      <c r="AT48" s="290"/>
      <c r="AU48" s="51"/>
      <c r="AV48" s="290"/>
      <c r="AW48" s="283"/>
      <c r="AX48" s="283"/>
      <c r="AY48" s="292"/>
      <c r="AZ48" s="292"/>
      <c r="BA48" s="292"/>
      <c r="BB48" s="292"/>
    </row>
    <row r="49" spans="1:54" ht="12.75">
      <c r="A49" s="144"/>
      <c r="B49" s="31"/>
      <c r="C49" s="31"/>
      <c r="D49" s="283" t="s">
        <v>600</v>
      </c>
      <c r="E49" s="283"/>
      <c r="F49" s="32">
        <v>2</v>
      </c>
      <c r="G49" s="150" t="s">
        <v>586</v>
      </c>
      <c r="H49" s="31"/>
      <c r="I49" s="31"/>
      <c r="J49" s="31"/>
      <c r="K49" s="31"/>
      <c r="L49" s="31">
        <v>3790</v>
      </c>
      <c r="M49" s="31"/>
      <c r="N49" s="32">
        <v>3790</v>
      </c>
      <c r="O49" s="31"/>
      <c r="P49" s="31"/>
      <c r="Q49" s="31"/>
      <c r="R49" s="32">
        <v>70</v>
      </c>
      <c r="S49" s="33">
        <v>9.78</v>
      </c>
      <c r="T49" s="33">
        <v>0.68</v>
      </c>
      <c r="U49" s="33">
        <v>2100</v>
      </c>
      <c r="V49" s="31">
        <v>25</v>
      </c>
      <c r="X49" s="289"/>
      <c r="Y49" s="290">
        <f>L49</f>
        <v>3790</v>
      </c>
      <c r="Z49" s="290">
        <f>N49</f>
        <v>3790</v>
      </c>
      <c r="AA49" s="290">
        <f>R49*Z49</f>
        <v>265300</v>
      </c>
      <c r="AB49" s="290">
        <f>T49*Z49</f>
        <v>2577.2000000000003</v>
      </c>
      <c r="AC49" s="290">
        <f>U49*Z49</f>
        <v>7959000</v>
      </c>
      <c r="AD49" s="290">
        <f>V49*Z49</f>
        <v>94750</v>
      </c>
      <c r="AE49" s="51"/>
      <c r="AF49" s="290"/>
      <c r="AG49" s="283"/>
      <c r="AH49" s="283"/>
      <c r="AI49" s="292"/>
      <c r="AJ49" s="292"/>
      <c r="AK49" s="292"/>
      <c r="AL49" s="292"/>
      <c r="AN49" s="289"/>
      <c r="AO49" s="222"/>
      <c r="AP49" s="222"/>
      <c r="AQ49" s="290"/>
      <c r="AR49" s="290"/>
      <c r="AS49" s="290"/>
      <c r="AT49" s="290"/>
      <c r="AU49" s="51"/>
      <c r="AV49" s="290"/>
      <c r="AW49" s="283"/>
      <c r="AX49" s="283"/>
      <c r="AY49" s="292"/>
      <c r="AZ49" s="292"/>
      <c r="BA49" s="292"/>
      <c r="BB49" s="292"/>
    </row>
    <row r="50" spans="1:54" ht="12.75">
      <c r="A50" s="144"/>
      <c r="B50" s="31"/>
      <c r="C50" s="31"/>
      <c r="D50" s="283"/>
      <c r="E50" s="283"/>
      <c r="F50" s="32">
        <v>3</v>
      </c>
      <c r="G50" s="150" t="s">
        <v>587</v>
      </c>
      <c r="H50" s="31"/>
      <c r="I50" s="31"/>
      <c r="J50" s="31"/>
      <c r="K50" s="31">
        <v>3790</v>
      </c>
      <c r="L50" s="31"/>
      <c r="M50" s="31"/>
      <c r="N50" s="32"/>
      <c r="O50" s="31"/>
      <c r="P50" s="31"/>
      <c r="Q50" s="31">
        <v>3790</v>
      </c>
      <c r="R50" s="32">
        <v>40</v>
      </c>
      <c r="S50" s="33">
        <v>8.1</v>
      </c>
      <c r="T50" s="33">
        <v>0.35</v>
      </c>
      <c r="U50" s="33">
        <v>1200</v>
      </c>
      <c r="V50" s="31">
        <v>12</v>
      </c>
      <c r="X50" s="289"/>
      <c r="Y50" s="290"/>
      <c r="Z50" s="290"/>
      <c r="AA50" s="290"/>
      <c r="AB50" s="290"/>
      <c r="AC50" s="290"/>
      <c r="AD50" s="290"/>
      <c r="AE50" s="51"/>
      <c r="AF50" s="290"/>
      <c r="AG50" s="283"/>
      <c r="AH50" s="283"/>
      <c r="AI50" s="292"/>
      <c r="AJ50" s="292"/>
      <c r="AK50" s="292"/>
      <c r="AL50" s="292"/>
      <c r="AN50" s="289">
        <f>K50</f>
        <v>3790</v>
      </c>
      <c r="AO50" s="222"/>
      <c r="AP50" s="222">
        <f>Q50</f>
        <v>3790</v>
      </c>
      <c r="AQ50" s="290">
        <f>R50*AP50</f>
        <v>151600</v>
      </c>
      <c r="AR50" s="290">
        <f>T50*AP50</f>
        <v>1326.5</v>
      </c>
      <c r="AS50" s="290">
        <f>U50*AP50</f>
        <v>4548000</v>
      </c>
      <c r="AT50" s="290">
        <f>V50*AP50</f>
        <v>45480</v>
      </c>
      <c r="AU50" s="51"/>
      <c r="AV50" s="290"/>
      <c r="AW50" s="283"/>
      <c r="AX50" s="283"/>
      <c r="AY50" s="292"/>
      <c r="AZ50" s="292"/>
      <c r="BA50" s="292"/>
      <c r="BB50" s="292"/>
    </row>
    <row r="51" spans="1:54" ht="12.75">
      <c r="A51" s="144"/>
      <c r="B51" s="31"/>
      <c r="C51" s="31"/>
      <c r="D51" s="283"/>
      <c r="E51" s="283"/>
      <c r="F51" s="32">
        <v>4</v>
      </c>
      <c r="G51" s="30" t="s">
        <v>589</v>
      </c>
      <c r="H51" s="31"/>
      <c r="I51" s="31"/>
      <c r="J51" s="31"/>
      <c r="K51" s="31">
        <v>3790</v>
      </c>
      <c r="L51" s="31"/>
      <c r="M51" s="31"/>
      <c r="N51" s="32"/>
      <c r="O51" s="31"/>
      <c r="P51" s="31"/>
      <c r="Q51" s="31">
        <v>3790</v>
      </c>
      <c r="R51" s="32">
        <v>27</v>
      </c>
      <c r="S51" s="33">
        <v>7.9</v>
      </c>
      <c r="T51" s="33">
        <v>0.25</v>
      </c>
      <c r="U51" s="33">
        <v>500</v>
      </c>
      <c r="V51" s="31">
        <v>10</v>
      </c>
      <c r="X51" s="289"/>
      <c r="Y51" s="290"/>
      <c r="Z51" s="290"/>
      <c r="AA51" s="290"/>
      <c r="AB51" s="290"/>
      <c r="AC51" s="290"/>
      <c r="AD51" s="290"/>
      <c r="AE51" s="51"/>
      <c r="AF51" s="290"/>
      <c r="AG51" s="283"/>
      <c r="AH51" s="283"/>
      <c r="AI51" s="292"/>
      <c r="AJ51" s="292"/>
      <c r="AK51" s="292"/>
      <c r="AL51" s="292"/>
      <c r="AN51" s="289"/>
      <c r="AO51" s="222"/>
      <c r="AP51" s="222"/>
      <c r="AQ51" s="290"/>
      <c r="AR51" s="290"/>
      <c r="AS51" s="290"/>
      <c r="AT51" s="290"/>
      <c r="AU51" s="51"/>
      <c r="AV51" s="290">
        <f>K51</f>
        <v>3790</v>
      </c>
      <c r="AW51" s="283"/>
      <c r="AX51" s="283">
        <f>Q51</f>
        <v>3790</v>
      </c>
      <c r="AY51" s="292">
        <f>R51*AX51</f>
        <v>102330</v>
      </c>
      <c r="AZ51" s="292">
        <f>T51*AX51</f>
        <v>947.5</v>
      </c>
      <c r="BA51" s="292">
        <f>U51*AX51</f>
        <v>1895000</v>
      </c>
      <c r="BB51" s="292">
        <f>V51*AX51</f>
        <v>37900</v>
      </c>
    </row>
    <row r="52" spans="1:54" ht="12.75">
      <c r="A52" s="144"/>
      <c r="B52" s="31"/>
      <c r="C52" s="31"/>
      <c r="D52" s="283"/>
      <c r="E52" s="283"/>
      <c r="F52" s="32"/>
      <c r="G52" s="30"/>
      <c r="H52" s="31"/>
      <c r="I52" s="31"/>
      <c r="J52" s="31"/>
      <c r="K52" s="31"/>
      <c r="L52" s="31"/>
      <c r="M52" s="31"/>
      <c r="N52" s="32"/>
      <c r="O52" s="31"/>
      <c r="P52" s="31"/>
      <c r="Q52" s="31"/>
      <c r="R52" s="32"/>
      <c r="S52" s="33"/>
      <c r="T52" s="33"/>
      <c r="U52" s="33"/>
      <c r="V52" s="31"/>
      <c r="X52" s="61"/>
      <c r="Z52" s="29"/>
      <c r="AA52" s="89"/>
      <c r="AB52" s="89"/>
      <c r="AC52" s="89"/>
      <c r="AD52" s="89"/>
      <c r="AE52" s="51"/>
      <c r="AF52" s="89"/>
      <c r="AG52" s="89"/>
      <c r="AH52" s="89"/>
      <c r="AI52" s="89"/>
      <c r="AJ52" s="89"/>
      <c r="AK52" s="89"/>
      <c r="AL52" s="89"/>
      <c r="AN52" s="61"/>
      <c r="AO52" s="89"/>
      <c r="AP52" s="89"/>
      <c r="AQ52" s="89"/>
      <c r="AR52" s="89"/>
      <c r="AS52" s="89"/>
      <c r="AT52" s="89"/>
      <c r="AU52" s="51"/>
      <c r="AV52" s="89"/>
      <c r="AW52" s="89"/>
      <c r="AX52" s="89"/>
      <c r="AY52" s="89"/>
      <c r="AZ52" s="89"/>
      <c r="BA52" s="89"/>
      <c r="BB52" s="89"/>
    </row>
    <row r="53" spans="1:54" ht="12.75">
      <c r="A53" s="144"/>
      <c r="B53" s="31"/>
      <c r="C53" s="31"/>
      <c r="D53" s="283"/>
      <c r="E53" s="283"/>
      <c r="F53" s="32"/>
      <c r="G53" s="30"/>
      <c r="H53" s="31"/>
      <c r="I53" s="31"/>
      <c r="J53" s="31"/>
      <c r="K53" s="31"/>
      <c r="L53" s="31"/>
      <c r="M53" s="31"/>
      <c r="N53" s="32"/>
      <c r="O53" s="31"/>
      <c r="P53" s="31"/>
      <c r="Q53" s="31"/>
      <c r="R53" s="32"/>
      <c r="S53" s="33"/>
      <c r="T53" s="33"/>
      <c r="U53" s="33"/>
      <c r="V53" s="31"/>
      <c r="X53" s="165"/>
      <c r="Y53" s="211">
        <f aca="true" t="shared" si="0" ref="Y53:AD53">SUM(Y5:Y51)</f>
        <v>25401.999999999996</v>
      </c>
      <c r="Z53" s="211">
        <f t="shared" si="0"/>
        <v>25401.999999999996</v>
      </c>
      <c r="AA53" s="243">
        <f t="shared" si="0"/>
        <v>1934712</v>
      </c>
      <c r="AB53" s="243">
        <f t="shared" si="0"/>
        <v>20527.97</v>
      </c>
      <c r="AC53" s="243">
        <f t="shared" si="0"/>
        <v>188259277</v>
      </c>
      <c r="AD53" s="243">
        <f t="shared" si="0"/>
        <v>3617999</v>
      </c>
      <c r="AE53" s="51"/>
      <c r="AF53" s="166"/>
      <c r="AG53" s="211">
        <f aca="true" t="shared" si="1" ref="AG53:AL53">SUM(AG5:AG51)</f>
        <v>21797.4</v>
      </c>
      <c r="AH53" s="211">
        <f t="shared" si="1"/>
        <v>21797.4</v>
      </c>
      <c r="AI53" s="290">
        <f t="shared" si="1"/>
        <v>1407874</v>
      </c>
      <c r="AJ53" s="290">
        <f t="shared" si="1"/>
        <v>13080.08</v>
      </c>
      <c r="AK53" s="290">
        <f t="shared" si="1"/>
        <v>10542825</v>
      </c>
      <c r="AL53" s="290">
        <f t="shared" si="1"/>
        <v>167730</v>
      </c>
      <c r="AN53" s="165">
        <f>SUM(AN5:AN51)</f>
        <v>4469.8</v>
      </c>
      <c r="AO53" s="211"/>
      <c r="AP53" s="211">
        <f>SUM(AP5:AP51)</f>
        <v>4469.8</v>
      </c>
      <c r="AQ53" s="243">
        <f>SUM(AQ5:AQ51)</f>
        <v>188170.6</v>
      </c>
      <c r="AR53" s="243">
        <f>SUM(AR5:AR51)</f>
        <v>1495.76</v>
      </c>
      <c r="AS53" s="243">
        <f>SUM(AS5:AS51)</f>
        <v>5834638</v>
      </c>
      <c r="AT53" s="243">
        <f>SUM(AT5:AT51)</f>
        <v>118352.4</v>
      </c>
      <c r="AU53" s="51"/>
      <c r="AV53" s="166">
        <f aca="true" t="shared" si="2" ref="AV53:BB53">SUM(AV5:AV51)</f>
        <v>10818.400000000001</v>
      </c>
      <c r="AW53" s="211">
        <f t="shared" si="2"/>
        <v>138.89999999999998</v>
      </c>
      <c r="AX53" s="211">
        <f t="shared" si="2"/>
        <v>10957.300000000001</v>
      </c>
      <c r="AY53" s="243">
        <f t="shared" si="2"/>
        <v>286159</v>
      </c>
      <c r="AZ53" s="243">
        <f t="shared" si="2"/>
        <v>2394.8070000000002</v>
      </c>
      <c r="BA53" s="243">
        <f t="shared" si="2"/>
        <v>3721021</v>
      </c>
      <c r="BB53" s="243">
        <f t="shared" si="2"/>
        <v>244565.5</v>
      </c>
    </row>
    <row r="54" spans="1:54" ht="12.75">
      <c r="A54" s="144"/>
      <c r="B54" s="31"/>
      <c r="C54" s="31"/>
      <c r="D54" s="283"/>
      <c r="E54" s="283"/>
      <c r="F54" s="32"/>
      <c r="G54" s="30"/>
      <c r="H54" s="31"/>
      <c r="I54" s="31"/>
      <c r="J54" s="31"/>
      <c r="K54" s="31"/>
      <c r="L54" s="31"/>
      <c r="M54" s="31"/>
      <c r="N54" s="32"/>
      <c r="O54" s="31"/>
      <c r="P54" s="31"/>
      <c r="Q54" s="31"/>
      <c r="R54" s="32"/>
      <c r="S54" s="33"/>
      <c r="T54" s="33"/>
      <c r="U54" s="33"/>
      <c r="V54" s="31"/>
      <c r="X54" s="61"/>
      <c r="Z54" s="29"/>
      <c r="AA54" s="166">
        <f>AA53/$Z$53</f>
        <v>76.16376663254863</v>
      </c>
      <c r="AB54" s="168">
        <f>AB53/$Z$53</f>
        <v>0.8081241634516969</v>
      </c>
      <c r="AC54" s="166">
        <f>AC53/$Z$53</f>
        <v>7411.199000078735</v>
      </c>
      <c r="AD54" s="166">
        <f>AD53/$Z$53</f>
        <v>142.42969057554527</v>
      </c>
      <c r="AE54" s="51"/>
      <c r="AF54" s="89"/>
      <c r="AG54" s="89"/>
      <c r="AH54" s="89"/>
      <c r="AI54" s="166">
        <f>AI53/$AH$53</f>
        <v>64.58907943149183</v>
      </c>
      <c r="AJ54" s="168">
        <f>AJ53/$AH$53</f>
        <v>0.600075238331177</v>
      </c>
      <c r="AK54" s="166">
        <f>AK53/$AH$53</f>
        <v>483.6735115197225</v>
      </c>
      <c r="AL54" s="166">
        <f>AL53/$AH$53</f>
        <v>7.694954444108013</v>
      </c>
      <c r="AN54" s="61"/>
      <c r="AO54" s="89"/>
      <c r="AP54" s="89"/>
      <c r="AQ54" s="166">
        <f>AQ53/$AP$53</f>
        <v>42.09821468522082</v>
      </c>
      <c r="AR54" s="168">
        <f>AR53/$AP$53</f>
        <v>0.3346368965054365</v>
      </c>
      <c r="AS54" s="166">
        <f>AS53/$AP$53</f>
        <v>1305.3465479439794</v>
      </c>
      <c r="AT54" s="166">
        <f>AT53/$AP$53</f>
        <v>26.47823168821871</v>
      </c>
      <c r="AU54" s="51"/>
      <c r="AV54" s="89"/>
      <c r="AW54" s="89"/>
      <c r="AX54" s="89"/>
      <c r="AY54" s="166">
        <f>AY53/$AX$53</f>
        <v>26.1158314548292</v>
      </c>
      <c r="AZ54" s="168">
        <f>AZ53/$AX$53</f>
        <v>0.2185581301963075</v>
      </c>
      <c r="BA54" s="166">
        <f>BA53/$AX$53</f>
        <v>339.5928741569547</v>
      </c>
      <c r="BB54" s="166">
        <f>BB53/$AX$53</f>
        <v>22.319868945816943</v>
      </c>
    </row>
    <row r="55" spans="1:54" ht="12.75">
      <c r="A55" s="144"/>
      <c r="B55" s="31"/>
      <c r="C55" s="31"/>
      <c r="D55" s="283"/>
      <c r="E55" s="283"/>
      <c r="F55" s="32"/>
      <c r="G55" s="30"/>
      <c r="H55" s="31"/>
      <c r="I55" s="31"/>
      <c r="J55" s="31"/>
      <c r="K55" s="31"/>
      <c r="L55" s="31"/>
      <c r="M55" s="31"/>
      <c r="N55" s="32"/>
      <c r="O55" s="31"/>
      <c r="P55" s="31"/>
      <c r="Q55" s="31"/>
      <c r="R55" s="32"/>
      <c r="S55" s="33"/>
      <c r="T55" s="33"/>
      <c r="U55" s="33"/>
      <c r="V55" s="31"/>
      <c r="X55" s="61"/>
      <c r="Z55" s="29"/>
      <c r="AA55" s="89"/>
      <c r="AB55" s="89"/>
      <c r="AC55" s="89"/>
      <c r="AD55" s="89"/>
      <c r="AE55" s="51"/>
      <c r="AF55" s="89"/>
      <c r="AG55" s="89"/>
      <c r="AH55" s="89"/>
      <c r="AI55" s="89"/>
      <c r="AJ55" s="89"/>
      <c r="AK55" s="89"/>
      <c r="AL55" s="89"/>
      <c r="AN55" s="61"/>
      <c r="AO55" s="89"/>
      <c r="AP55" s="89"/>
      <c r="AQ55" s="89"/>
      <c r="AR55" s="89"/>
      <c r="AS55" s="89"/>
      <c r="AT55" s="89"/>
      <c r="AU55" s="51"/>
      <c r="AV55" s="89"/>
      <c r="AW55" s="89"/>
      <c r="AX55" s="89"/>
      <c r="AY55" s="89"/>
      <c r="AZ55" s="89"/>
      <c r="BA55" s="89"/>
      <c r="BB55" s="89"/>
    </row>
    <row r="56" spans="1:54" ht="13.5" thickBot="1">
      <c r="A56" s="144"/>
      <c r="B56" s="31"/>
      <c r="C56" s="31"/>
      <c r="D56" s="283"/>
      <c r="E56" s="283"/>
      <c r="F56" s="32"/>
      <c r="G56" s="30"/>
      <c r="H56" s="31"/>
      <c r="I56" s="31"/>
      <c r="J56" s="31"/>
      <c r="K56" s="31"/>
      <c r="L56" s="31"/>
      <c r="M56" s="31"/>
      <c r="N56" s="32"/>
      <c r="O56" s="31"/>
      <c r="P56" s="31"/>
      <c r="Q56" s="31"/>
      <c r="R56" s="32"/>
      <c r="S56" s="33"/>
      <c r="T56" s="33"/>
      <c r="U56" s="33"/>
      <c r="V56" s="31"/>
      <c r="X56" s="274"/>
      <c r="Y56" s="24"/>
      <c r="Z56" s="300" t="s">
        <v>414</v>
      </c>
      <c r="AA56" s="300" t="s">
        <v>607</v>
      </c>
      <c r="AB56" s="24"/>
      <c r="AC56" s="24"/>
      <c r="AD56" s="24"/>
      <c r="AE56" s="301"/>
      <c r="AF56" s="274"/>
      <c r="AG56" s="24"/>
      <c r="AH56" s="300" t="s">
        <v>414</v>
      </c>
      <c r="AI56" s="300" t="s">
        <v>608</v>
      </c>
      <c r="AJ56" s="24"/>
      <c r="AK56" s="24"/>
      <c r="AL56" s="24"/>
      <c r="AN56" s="61"/>
      <c r="AO56" s="89"/>
      <c r="AP56" s="89"/>
      <c r="AQ56" s="89"/>
      <c r="AR56" s="89"/>
      <c r="AS56" s="89"/>
      <c r="AT56" s="89"/>
      <c r="AU56" s="51"/>
      <c r="AV56" s="89"/>
      <c r="AW56" s="89"/>
      <c r="AX56" s="89"/>
      <c r="AY56" s="89"/>
      <c r="AZ56" s="89"/>
      <c r="BA56" s="89"/>
      <c r="BB56" s="89"/>
    </row>
    <row r="57" spans="1:54" ht="12.75">
      <c r="A57" s="144"/>
      <c r="B57" s="232" t="s">
        <v>609</v>
      </c>
      <c r="C57" s="232" t="s">
        <v>610</v>
      </c>
      <c r="D57" s="283" t="s">
        <v>568</v>
      </c>
      <c r="E57" s="283" t="s">
        <v>569</v>
      </c>
      <c r="F57" s="32">
        <v>1</v>
      </c>
      <c r="G57" s="150" t="s">
        <v>458</v>
      </c>
      <c r="H57" s="31"/>
      <c r="I57" s="31"/>
      <c r="J57" s="31"/>
      <c r="K57" s="31"/>
      <c r="L57" s="31">
        <v>150</v>
      </c>
      <c r="M57" s="31"/>
      <c r="N57" s="32">
        <v>150</v>
      </c>
      <c r="O57" s="31"/>
      <c r="P57" s="31"/>
      <c r="Q57" s="31"/>
      <c r="R57" s="32">
        <v>55</v>
      </c>
      <c r="S57" s="33">
        <v>6.95</v>
      </c>
      <c r="T57" s="33">
        <v>0.39</v>
      </c>
      <c r="U57" s="33">
        <v>3200</v>
      </c>
      <c r="V57" s="31">
        <v>300</v>
      </c>
      <c r="X57" s="5"/>
      <c r="Y57" s="29">
        <f>L57</f>
        <v>150</v>
      </c>
      <c r="Z57" s="29">
        <f>N57</f>
        <v>150</v>
      </c>
      <c r="AA57" s="29">
        <f>R57*Z57</f>
        <v>8250</v>
      </c>
      <c r="AB57" s="29">
        <f>T57*Z57</f>
        <v>58.5</v>
      </c>
      <c r="AC57" s="29">
        <f>U57*Z57</f>
        <v>480000</v>
      </c>
      <c r="AD57" s="29">
        <f>V57*Z57</f>
        <v>45000</v>
      </c>
      <c r="AE57" s="51"/>
      <c r="AF57" s="29"/>
      <c r="AG57" s="29"/>
      <c r="AH57" s="29"/>
      <c r="AI57" s="29"/>
      <c r="AJ57" s="29"/>
      <c r="AK57" s="29"/>
      <c r="AL57" s="29"/>
      <c r="AM57" s="4"/>
      <c r="AN57" s="61"/>
      <c r="AO57" s="89"/>
      <c r="AP57" s="89"/>
      <c r="AQ57" s="89"/>
      <c r="AR57" s="89"/>
      <c r="AS57" s="89"/>
      <c r="AT57" s="89"/>
      <c r="AU57" s="51"/>
      <c r="AV57" s="89"/>
      <c r="AW57" s="89"/>
      <c r="AX57" s="89"/>
      <c r="AY57" s="89"/>
      <c r="AZ57" s="89"/>
      <c r="BA57" s="89"/>
      <c r="BB57" s="89"/>
    </row>
    <row r="58" spans="1:54" ht="12.75">
      <c r="A58" s="144"/>
      <c r="B58" s="31"/>
      <c r="C58" s="31"/>
      <c r="D58" s="283"/>
      <c r="E58" s="283"/>
      <c r="F58" s="32">
        <v>2</v>
      </c>
      <c r="G58" s="150" t="s">
        <v>586</v>
      </c>
      <c r="H58" s="31"/>
      <c r="I58" s="31"/>
      <c r="J58" s="31"/>
      <c r="K58" s="31">
        <v>150</v>
      </c>
      <c r="L58" s="31"/>
      <c r="M58" s="31"/>
      <c r="N58" s="32"/>
      <c r="O58" s="31"/>
      <c r="P58" s="31"/>
      <c r="Q58" s="31">
        <v>150</v>
      </c>
      <c r="R58" s="32">
        <v>35</v>
      </c>
      <c r="S58" s="33">
        <v>7.6</v>
      </c>
      <c r="T58" s="33">
        <v>0.23</v>
      </c>
      <c r="U58" s="33">
        <v>1017</v>
      </c>
      <c r="V58" s="31">
        <v>30</v>
      </c>
      <c r="X58" s="5"/>
      <c r="Y58" s="29"/>
      <c r="Z58" s="29"/>
      <c r="AA58" s="29"/>
      <c r="AB58" s="29"/>
      <c r="AC58" s="29"/>
      <c r="AD58" s="29"/>
      <c r="AE58" s="51"/>
      <c r="AF58" s="29">
        <f>K58</f>
        <v>150</v>
      </c>
      <c r="AG58" s="29"/>
      <c r="AH58" s="29">
        <f>Q58</f>
        <v>150</v>
      </c>
      <c r="AI58" s="29">
        <f>R58*AH58</f>
        <v>5250</v>
      </c>
      <c r="AJ58" s="29">
        <f>T58*AH58</f>
        <v>34.5</v>
      </c>
      <c r="AK58" s="29">
        <f>U58*AH58</f>
        <v>152550</v>
      </c>
      <c r="AL58" s="29">
        <f>V58*AH58</f>
        <v>4500</v>
      </c>
      <c r="AN58" s="61"/>
      <c r="AO58" s="89"/>
      <c r="AP58" s="89"/>
      <c r="AQ58" s="89"/>
      <c r="AR58" s="89"/>
      <c r="AS58" s="89"/>
      <c r="AT58" s="89"/>
      <c r="AU58" s="51"/>
      <c r="AV58" s="89"/>
      <c r="AW58" s="89"/>
      <c r="AX58" s="89"/>
      <c r="AY58" s="89"/>
      <c r="AZ58" s="89"/>
      <c r="BA58" s="89"/>
      <c r="BB58" s="89"/>
    </row>
    <row r="59" spans="1:54" ht="12.75">
      <c r="A59" s="144"/>
      <c r="B59" s="31"/>
      <c r="C59" s="31"/>
      <c r="D59" s="283"/>
      <c r="E59" s="283"/>
      <c r="F59" s="32">
        <v>3</v>
      </c>
      <c r="G59" s="150" t="s">
        <v>587</v>
      </c>
      <c r="H59" s="31"/>
      <c r="I59" s="31"/>
      <c r="J59" s="31"/>
      <c r="K59" s="31">
        <v>150</v>
      </c>
      <c r="L59" s="31"/>
      <c r="M59" s="31"/>
      <c r="N59" s="32"/>
      <c r="O59" s="31"/>
      <c r="P59" s="31"/>
      <c r="Q59" s="31">
        <v>150</v>
      </c>
      <c r="R59" s="32">
        <v>20</v>
      </c>
      <c r="S59" s="33">
        <v>7.33</v>
      </c>
      <c r="T59" s="33">
        <v>0.18</v>
      </c>
      <c r="U59" s="33">
        <v>200</v>
      </c>
      <c r="V59" s="31">
        <v>20</v>
      </c>
      <c r="X59" s="5"/>
      <c r="Y59" s="29"/>
      <c r="Z59" s="29"/>
      <c r="AA59" s="29"/>
      <c r="AB59" s="29"/>
      <c r="AC59" s="29"/>
      <c r="AD59" s="29"/>
      <c r="AE59" s="51"/>
      <c r="AF59" s="29">
        <f>K59</f>
        <v>150</v>
      </c>
      <c r="AG59" s="29"/>
      <c r="AH59" s="29">
        <f>Q59</f>
        <v>150</v>
      </c>
      <c r="AI59" s="29">
        <f>R59*AH59</f>
        <v>3000</v>
      </c>
      <c r="AJ59" s="29">
        <f>T59*AH59</f>
        <v>27</v>
      </c>
      <c r="AK59" s="29">
        <f>U59*AH59</f>
        <v>30000</v>
      </c>
      <c r="AL59" s="29">
        <f>V59*AH59</f>
        <v>3000</v>
      </c>
      <c r="AN59" s="61"/>
      <c r="AO59" s="89"/>
      <c r="AP59" s="89"/>
      <c r="AQ59" s="89"/>
      <c r="AR59" s="89"/>
      <c r="AS59" s="89"/>
      <c r="AT59" s="89"/>
      <c r="AU59" s="51"/>
      <c r="AV59" s="89"/>
      <c r="AW59" s="89"/>
      <c r="AX59" s="89"/>
      <c r="AY59" s="89"/>
      <c r="AZ59" s="89"/>
      <c r="BA59" s="89"/>
      <c r="BB59" s="89"/>
    </row>
    <row r="60" spans="1:54" ht="12.75">
      <c r="A60" s="144"/>
      <c r="B60" s="31"/>
      <c r="C60" s="31"/>
      <c r="D60" s="283"/>
      <c r="E60" s="283"/>
      <c r="F60" s="32">
        <v>4</v>
      </c>
      <c r="G60" s="150" t="s">
        <v>460</v>
      </c>
      <c r="H60" s="31"/>
      <c r="I60" s="31"/>
      <c r="J60" s="31"/>
      <c r="K60" s="31"/>
      <c r="L60" s="31">
        <v>150</v>
      </c>
      <c r="M60" s="31"/>
      <c r="N60" s="32">
        <v>150</v>
      </c>
      <c r="O60" s="31"/>
      <c r="P60" s="31"/>
      <c r="Q60" s="31"/>
      <c r="R60" s="32">
        <v>40</v>
      </c>
      <c r="S60" s="33">
        <v>8.02</v>
      </c>
      <c r="T60" s="33">
        <v>0.2</v>
      </c>
      <c r="U60" s="33">
        <v>1800</v>
      </c>
      <c r="V60" s="31">
        <v>50</v>
      </c>
      <c r="X60" s="5"/>
      <c r="Y60" s="29">
        <f>L60</f>
        <v>150</v>
      </c>
      <c r="Z60" s="29">
        <f>N60</f>
        <v>150</v>
      </c>
      <c r="AA60" s="29">
        <f>R60*Z60</f>
        <v>6000</v>
      </c>
      <c r="AB60" s="29">
        <f>T60*Z60</f>
        <v>30</v>
      </c>
      <c r="AC60" s="29">
        <f>U60*Z60</f>
        <v>270000</v>
      </c>
      <c r="AD60" s="29">
        <f>V60*Z60</f>
        <v>7500</v>
      </c>
      <c r="AE60" s="51"/>
      <c r="AF60" s="29"/>
      <c r="AG60" s="29"/>
      <c r="AH60" s="29"/>
      <c r="AI60" s="29"/>
      <c r="AJ60" s="29"/>
      <c r="AK60" s="29"/>
      <c r="AL60" s="29"/>
      <c r="AN60" s="61"/>
      <c r="AO60" s="89"/>
      <c r="AP60" s="89"/>
      <c r="AQ60" s="89"/>
      <c r="AR60" s="89"/>
      <c r="AS60" s="89"/>
      <c r="AT60" s="89"/>
      <c r="AU60" s="51"/>
      <c r="AV60" s="89"/>
      <c r="AW60" s="89"/>
      <c r="AX60" s="89"/>
      <c r="AY60" s="89"/>
      <c r="AZ60" s="89"/>
      <c r="BA60" s="89"/>
      <c r="BB60" s="89"/>
    </row>
    <row r="61" spans="1:54" ht="12.75">
      <c r="A61" s="144"/>
      <c r="B61" s="31"/>
      <c r="C61" s="31"/>
      <c r="D61" s="283"/>
      <c r="E61" s="283"/>
      <c r="F61" s="32">
        <v>5</v>
      </c>
      <c r="G61" s="150" t="s">
        <v>581</v>
      </c>
      <c r="H61" s="31"/>
      <c r="I61" s="31"/>
      <c r="J61" s="31"/>
      <c r="K61" s="31"/>
      <c r="L61" s="31">
        <v>150</v>
      </c>
      <c r="M61" s="31"/>
      <c r="N61" s="32">
        <v>150</v>
      </c>
      <c r="O61" s="31"/>
      <c r="P61" s="31"/>
      <c r="Q61" s="31"/>
      <c r="R61" s="32">
        <v>60</v>
      </c>
      <c r="S61" s="33">
        <v>7.9</v>
      </c>
      <c r="T61" s="33">
        <v>0.18</v>
      </c>
      <c r="U61" s="33">
        <v>750</v>
      </c>
      <c r="V61" s="31">
        <v>35</v>
      </c>
      <c r="X61" s="5"/>
      <c r="Y61" s="29">
        <f>L61</f>
        <v>150</v>
      </c>
      <c r="Z61" s="29">
        <f>N61</f>
        <v>150</v>
      </c>
      <c r="AA61" s="29">
        <f>R61*Z61</f>
        <v>9000</v>
      </c>
      <c r="AB61" s="29">
        <f>T61*Z61</f>
        <v>27</v>
      </c>
      <c r="AC61" s="29">
        <f>U61*Z61</f>
        <v>112500</v>
      </c>
      <c r="AD61" s="29">
        <f>V61*Z61</f>
        <v>5250</v>
      </c>
      <c r="AE61" s="51"/>
      <c r="AF61" s="29"/>
      <c r="AG61" s="29"/>
      <c r="AH61" s="29"/>
      <c r="AI61" s="29"/>
      <c r="AJ61" s="29"/>
      <c r="AK61" s="29"/>
      <c r="AL61" s="29"/>
      <c r="AN61" s="61"/>
      <c r="AO61" s="89"/>
      <c r="AP61" s="89"/>
      <c r="AQ61" s="89"/>
      <c r="AR61" s="89"/>
      <c r="AS61" s="89"/>
      <c r="AT61" s="89"/>
      <c r="AU61" s="51"/>
      <c r="AV61" s="89"/>
      <c r="AW61" s="89"/>
      <c r="AX61" s="89"/>
      <c r="AY61" s="89"/>
      <c r="AZ61" s="89"/>
      <c r="BA61" s="89"/>
      <c r="BB61" s="89"/>
    </row>
    <row r="62" spans="1:54" ht="12.75">
      <c r="A62" s="144"/>
      <c r="B62" s="31"/>
      <c r="C62" s="31"/>
      <c r="D62" s="283"/>
      <c r="E62" s="283"/>
      <c r="F62" s="32">
        <v>6</v>
      </c>
      <c r="G62" s="150" t="s">
        <v>582</v>
      </c>
      <c r="H62" s="31"/>
      <c r="I62" s="31"/>
      <c r="J62" s="31"/>
      <c r="K62" s="31"/>
      <c r="L62" s="31">
        <v>150</v>
      </c>
      <c r="M62" s="31"/>
      <c r="N62" s="32">
        <v>150</v>
      </c>
      <c r="O62" s="31"/>
      <c r="P62" s="31"/>
      <c r="Q62" s="31"/>
      <c r="R62" s="32">
        <v>60</v>
      </c>
      <c r="S62" s="33">
        <v>7.9</v>
      </c>
      <c r="T62" s="33">
        <v>0.18</v>
      </c>
      <c r="U62" s="33">
        <v>600</v>
      </c>
      <c r="V62" s="31">
        <v>10</v>
      </c>
      <c r="X62" s="5"/>
      <c r="Y62" s="29">
        <f>L62</f>
        <v>150</v>
      </c>
      <c r="Z62" s="29">
        <f>N62</f>
        <v>150</v>
      </c>
      <c r="AA62" s="29">
        <f>R62*Z62</f>
        <v>9000</v>
      </c>
      <c r="AB62" s="29">
        <f>T62*Z62</f>
        <v>27</v>
      </c>
      <c r="AC62" s="29">
        <f>U62*Z62</f>
        <v>90000</v>
      </c>
      <c r="AD62" s="29">
        <f>V62*Z62</f>
        <v>1500</v>
      </c>
      <c r="AE62" s="51"/>
      <c r="AF62" s="29"/>
      <c r="AG62" s="29"/>
      <c r="AH62" s="29"/>
      <c r="AI62" s="29"/>
      <c r="AJ62" s="29"/>
      <c r="AK62" s="29"/>
      <c r="AL62" s="29"/>
      <c r="AN62" s="61"/>
      <c r="AO62" s="89"/>
      <c r="AP62" s="89"/>
      <c r="AQ62" s="89"/>
      <c r="AR62" s="89"/>
      <c r="AS62" s="89"/>
      <c r="AT62" s="89"/>
      <c r="AU62" s="51"/>
      <c r="AV62" s="89"/>
      <c r="AW62" s="89"/>
      <c r="AX62" s="89"/>
      <c r="AY62" s="89"/>
      <c r="AZ62" s="89"/>
      <c r="BA62" s="89"/>
      <c r="BB62" s="89"/>
    </row>
    <row r="63" spans="1:54" ht="12.75">
      <c r="A63" s="144"/>
      <c r="B63" s="31"/>
      <c r="C63" s="31"/>
      <c r="D63" s="283"/>
      <c r="E63" s="283"/>
      <c r="F63" s="32">
        <v>7</v>
      </c>
      <c r="G63" s="150" t="s">
        <v>589</v>
      </c>
      <c r="H63" s="31"/>
      <c r="I63" s="31"/>
      <c r="J63" s="31"/>
      <c r="K63" s="31">
        <v>150</v>
      </c>
      <c r="L63" s="31"/>
      <c r="M63" s="31"/>
      <c r="N63" s="32"/>
      <c r="O63" s="31"/>
      <c r="P63" s="31"/>
      <c r="Q63" s="31">
        <v>150</v>
      </c>
      <c r="R63" s="32">
        <v>35</v>
      </c>
      <c r="S63" s="33">
        <v>7.9</v>
      </c>
      <c r="T63" s="33">
        <v>0.18</v>
      </c>
      <c r="U63" s="33">
        <v>400</v>
      </c>
      <c r="V63" s="31">
        <v>15</v>
      </c>
      <c r="X63" s="5"/>
      <c r="Y63" s="29"/>
      <c r="Z63" s="29"/>
      <c r="AA63" s="29"/>
      <c r="AB63" s="29"/>
      <c r="AC63" s="29"/>
      <c r="AD63" s="29"/>
      <c r="AE63" s="51"/>
      <c r="AF63" s="29">
        <f>K63</f>
        <v>150</v>
      </c>
      <c r="AG63" s="29"/>
      <c r="AH63" s="29">
        <f>Q63</f>
        <v>150</v>
      </c>
      <c r="AI63" s="29">
        <f>R63*AH63</f>
        <v>5250</v>
      </c>
      <c r="AJ63" s="29">
        <f>T63*AH63</f>
        <v>27</v>
      </c>
      <c r="AK63" s="29">
        <f>U63*AH63</f>
        <v>60000</v>
      </c>
      <c r="AL63" s="29">
        <f>V63*AH63</f>
        <v>2250</v>
      </c>
      <c r="AN63" s="61"/>
      <c r="AO63" s="89"/>
      <c r="AP63" s="89"/>
      <c r="AQ63" s="89"/>
      <c r="AR63" s="89"/>
      <c r="AS63" s="89"/>
      <c r="AT63" s="89"/>
      <c r="AU63" s="51"/>
      <c r="AV63" s="89"/>
      <c r="AW63" s="89"/>
      <c r="AX63" s="89"/>
      <c r="AY63" s="89"/>
      <c r="AZ63" s="89"/>
      <c r="BA63" s="89"/>
      <c r="BB63" s="89"/>
    </row>
    <row r="64" spans="1:54" ht="12.75">
      <c r="A64" s="144"/>
      <c r="B64" s="31"/>
      <c r="C64" s="31"/>
      <c r="D64" s="283"/>
      <c r="E64" s="283"/>
      <c r="F64" s="32">
        <v>8</v>
      </c>
      <c r="G64" s="150" t="s">
        <v>590</v>
      </c>
      <c r="H64" s="31"/>
      <c r="I64" s="31"/>
      <c r="J64" s="31"/>
      <c r="K64" s="31">
        <v>150</v>
      </c>
      <c r="L64" s="31"/>
      <c r="M64" s="31"/>
      <c r="N64" s="32"/>
      <c r="O64" s="31"/>
      <c r="P64" s="31"/>
      <c r="Q64" s="31">
        <v>150</v>
      </c>
      <c r="R64" s="32">
        <v>21</v>
      </c>
      <c r="S64" s="33">
        <v>7.9</v>
      </c>
      <c r="T64" s="33">
        <v>0.18</v>
      </c>
      <c r="U64" s="33">
        <v>250</v>
      </c>
      <c r="V64" s="31">
        <v>10</v>
      </c>
      <c r="X64" s="5"/>
      <c r="Y64" s="29"/>
      <c r="Z64" s="29"/>
      <c r="AA64" s="29"/>
      <c r="AB64" s="29"/>
      <c r="AC64" s="29"/>
      <c r="AD64" s="29"/>
      <c r="AE64" s="51"/>
      <c r="AF64" s="29">
        <f>K64</f>
        <v>150</v>
      </c>
      <c r="AG64" s="29"/>
      <c r="AH64" s="29">
        <f>Q64</f>
        <v>150</v>
      </c>
      <c r="AI64" s="29">
        <f>R64*AH64</f>
        <v>3150</v>
      </c>
      <c r="AJ64" s="29">
        <f>T64*AH64</f>
        <v>27</v>
      </c>
      <c r="AK64" s="29">
        <f>U64*AH64</f>
        <v>37500</v>
      </c>
      <c r="AL64" s="29">
        <f>V64*AH64</f>
        <v>1500</v>
      </c>
      <c r="AN64" s="61"/>
      <c r="AO64" s="89"/>
      <c r="AP64" s="89"/>
      <c r="AQ64" s="89"/>
      <c r="AR64" s="89"/>
      <c r="AS64" s="89"/>
      <c r="AT64" s="89"/>
      <c r="AU64" s="51"/>
      <c r="AV64" s="89"/>
      <c r="AW64" s="89"/>
      <c r="AX64" s="89"/>
      <c r="AY64" s="89"/>
      <c r="AZ64" s="89"/>
      <c r="BA64" s="89"/>
      <c r="BB64" s="89"/>
    </row>
    <row r="65" spans="1:54" ht="12.75">
      <c r="A65" s="144"/>
      <c r="B65" s="31"/>
      <c r="C65" s="31"/>
      <c r="D65" s="283"/>
      <c r="E65" s="283"/>
      <c r="F65" s="32"/>
      <c r="G65" s="30"/>
      <c r="H65" s="31"/>
      <c r="I65" s="31"/>
      <c r="J65" s="31"/>
      <c r="K65" s="31"/>
      <c r="L65" s="31"/>
      <c r="M65" s="31"/>
      <c r="N65" s="32"/>
      <c r="O65" s="31"/>
      <c r="P65" s="31"/>
      <c r="Q65" s="31"/>
      <c r="R65" s="32"/>
      <c r="S65" s="33"/>
      <c r="T65" s="33"/>
      <c r="U65" s="33"/>
      <c r="V65" s="31"/>
      <c r="X65" s="5"/>
      <c r="Y65" s="29"/>
      <c r="Z65" s="29"/>
      <c r="AA65" s="29"/>
      <c r="AB65" s="29"/>
      <c r="AC65" s="29"/>
      <c r="AD65" s="29"/>
      <c r="AE65" s="51"/>
      <c r="AF65" s="29"/>
      <c r="AG65" s="29"/>
      <c r="AH65" s="29"/>
      <c r="AI65" s="29"/>
      <c r="AJ65" s="29"/>
      <c r="AK65" s="29"/>
      <c r="AL65" s="29"/>
      <c r="AN65" s="61"/>
      <c r="AO65" s="89"/>
      <c r="AP65" s="89"/>
      <c r="AQ65" s="89"/>
      <c r="AR65" s="89"/>
      <c r="AS65" s="89"/>
      <c r="AT65" s="89"/>
      <c r="AU65" s="51"/>
      <c r="AV65" s="89"/>
      <c r="AW65" s="89"/>
      <c r="AX65" s="89"/>
      <c r="AY65" s="89"/>
      <c r="AZ65" s="89"/>
      <c r="BA65" s="89"/>
      <c r="BB65" s="89"/>
    </row>
    <row r="66" spans="1:54" ht="12.75">
      <c r="A66" s="144"/>
      <c r="B66" s="232" t="s">
        <v>611</v>
      </c>
      <c r="C66" s="232" t="s">
        <v>612</v>
      </c>
      <c r="D66" s="283" t="s">
        <v>568</v>
      </c>
      <c r="E66" s="283" t="s">
        <v>569</v>
      </c>
      <c r="F66" s="32">
        <v>1</v>
      </c>
      <c r="G66" s="150" t="s">
        <v>306</v>
      </c>
      <c r="H66" s="31"/>
      <c r="I66" s="31"/>
      <c r="J66" s="31"/>
      <c r="K66" s="31"/>
      <c r="L66" s="31">
        <v>1683</v>
      </c>
      <c r="M66" s="31"/>
      <c r="N66" s="32">
        <v>1683</v>
      </c>
      <c r="O66" s="31"/>
      <c r="P66" s="31"/>
      <c r="Q66" s="31"/>
      <c r="R66" s="32">
        <v>69</v>
      </c>
      <c r="S66" s="33">
        <v>2.68</v>
      </c>
      <c r="T66" s="33">
        <v>4.83</v>
      </c>
      <c r="U66" s="33">
        <v>20384</v>
      </c>
      <c r="V66" s="31">
        <v>100</v>
      </c>
      <c r="X66" s="5"/>
      <c r="Y66" s="29">
        <f>L66</f>
        <v>1683</v>
      </c>
      <c r="Z66" s="29">
        <f>N66</f>
        <v>1683</v>
      </c>
      <c r="AA66" s="29">
        <f>R66*Z66</f>
        <v>116127</v>
      </c>
      <c r="AB66" s="29">
        <f>T66*Z66</f>
        <v>8128.89</v>
      </c>
      <c r="AC66" s="29">
        <f>U66*Z66</f>
        <v>34306272</v>
      </c>
      <c r="AD66" s="29">
        <f>V66*Z66</f>
        <v>168300</v>
      </c>
      <c r="AE66" s="51"/>
      <c r="AF66" s="29"/>
      <c r="AG66" s="29"/>
      <c r="AH66" s="29"/>
      <c r="AI66" s="29"/>
      <c r="AJ66" s="29"/>
      <c r="AK66" s="29"/>
      <c r="AL66" s="29"/>
      <c r="AN66" s="61"/>
      <c r="AO66" s="89"/>
      <c r="AP66" s="89"/>
      <c r="AQ66" s="89"/>
      <c r="AR66" s="89"/>
      <c r="AS66" s="89"/>
      <c r="AT66" s="89"/>
      <c r="AU66" s="51"/>
      <c r="AV66" s="89"/>
      <c r="AW66" s="89"/>
      <c r="AX66" s="89"/>
      <c r="AY66" s="89"/>
      <c r="AZ66" s="89"/>
      <c r="BA66" s="89"/>
      <c r="BB66" s="89"/>
    </row>
    <row r="67" spans="1:54" ht="12.75">
      <c r="A67" s="144"/>
      <c r="B67" s="31"/>
      <c r="C67" s="31"/>
      <c r="D67" s="283"/>
      <c r="E67" s="283"/>
      <c r="F67" s="32">
        <v>2</v>
      </c>
      <c r="G67" s="150" t="s">
        <v>581</v>
      </c>
      <c r="H67" s="31"/>
      <c r="I67" s="31"/>
      <c r="J67" s="31"/>
      <c r="K67" s="31"/>
      <c r="L67" s="31">
        <v>1683</v>
      </c>
      <c r="M67" s="31"/>
      <c r="N67" s="32">
        <v>1683</v>
      </c>
      <c r="O67" s="31"/>
      <c r="P67" s="31"/>
      <c r="Q67" s="31"/>
      <c r="R67" s="32">
        <v>78</v>
      </c>
      <c r="S67" s="33">
        <v>2.92</v>
      </c>
      <c r="T67" s="33">
        <v>1.46</v>
      </c>
      <c r="U67" s="33">
        <v>4782</v>
      </c>
      <c r="V67" s="31">
        <v>46</v>
      </c>
      <c r="X67" s="5"/>
      <c r="Y67" s="29">
        <f>L67</f>
        <v>1683</v>
      </c>
      <c r="Z67" s="29">
        <f>N67</f>
        <v>1683</v>
      </c>
      <c r="AA67" s="29">
        <f>R67*Z67</f>
        <v>131274</v>
      </c>
      <c r="AB67" s="29">
        <f>T67*Z67</f>
        <v>2457.18</v>
      </c>
      <c r="AC67" s="29">
        <f>U67*Z67</f>
        <v>8048106</v>
      </c>
      <c r="AD67" s="29">
        <f>V67*Z67</f>
        <v>77418</v>
      </c>
      <c r="AE67" s="51"/>
      <c r="AF67" s="29"/>
      <c r="AG67" s="29"/>
      <c r="AH67" s="29"/>
      <c r="AI67" s="29"/>
      <c r="AJ67" s="29"/>
      <c r="AK67" s="29"/>
      <c r="AL67" s="29"/>
      <c r="AN67" s="61"/>
      <c r="AO67" s="89"/>
      <c r="AP67" s="89"/>
      <c r="AQ67" s="89"/>
      <c r="AR67" s="89"/>
      <c r="AS67" s="89"/>
      <c r="AT67" s="89"/>
      <c r="AU67" s="51"/>
      <c r="AV67" s="89"/>
      <c r="AW67" s="89"/>
      <c r="AX67" s="89"/>
      <c r="AY67" s="89"/>
      <c r="AZ67" s="89"/>
      <c r="BA67" s="89"/>
      <c r="BB67" s="89"/>
    </row>
    <row r="68" spans="1:54" ht="12.75">
      <c r="A68" s="144"/>
      <c r="B68" s="31"/>
      <c r="C68" s="31"/>
      <c r="D68" s="283"/>
      <c r="E68" s="283"/>
      <c r="F68" s="32">
        <v>3</v>
      </c>
      <c r="G68" s="150" t="s">
        <v>582</v>
      </c>
      <c r="H68" s="31"/>
      <c r="I68" s="31"/>
      <c r="J68" s="31"/>
      <c r="K68" s="31"/>
      <c r="L68" s="31">
        <v>1683</v>
      </c>
      <c r="M68" s="31"/>
      <c r="N68" s="32">
        <v>1683</v>
      </c>
      <c r="O68" s="31"/>
      <c r="P68" s="31"/>
      <c r="Q68" s="31"/>
      <c r="R68" s="32">
        <v>57</v>
      </c>
      <c r="S68" s="33">
        <v>3.44</v>
      </c>
      <c r="T68" s="33">
        <v>0.325</v>
      </c>
      <c r="U68" s="33">
        <v>850</v>
      </c>
      <c r="V68" s="31">
        <v>15</v>
      </c>
      <c r="X68" s="5"/>
      <c r="Y68" s="29">
        <f>L68</f>
        <v>1683</v>
      </c>
      <c r="Z68" s="29">
        <f>N68</f>
        <v>1683</v>
      </c>
      <c r="AA68" s="29">
        <f>R68*Z68</f>
        <v>95931</v>
      </c>
      <c r="AB68" s="29">
        <f>T68*Z68</f>
        <v>546.975</v>
      </c>
      <c r="AC68" s="29">
        <f>U68*Z68</f>
        <v>1430550</v>
      </c>
      <c r="AD68" s="29">
        <f>V68*Z68</f>
        <v>25245</v>
      </c>
      <c r="AE68" s="51"/>
      <c r="AF68" s="29"/>
      <c r="AG68" s="29"/>
      <c r="AH68" s="29"/>
      <c r="AI68" s="29"/>
      <c r="AJ68" s="29"/>
      <c r="AK68" s="29"/>
      <c r="AL68" s="29"/>
      <c r="AN68" s="61"/>
      <c r="AO68" s="89"/>
      <c r="AP68" s="89"/>
      <c r="AQ68" s="89"/>
      <c r="AR68" s="89"/>
      <c r="AS68" s="89"/>
      <c r="AT68" s="89"/>
      <c r="AU68" s="51"/>
      <c r="AV68" s="89"/>
      <c r="AW68" s="89"/>
      <c r="AX68" s="89"/>
      <c r="AY68" s="89"/>
      <c r="AZ68" s="89"/>
      <c r="BA68" s="89"/>
      <c r="BB68" s="89"/>
    </row>
    <row r="69" spans="1:54" ht="12.75">
      <c r="A69" s="144"/>
      <c r="B69" s="31"/>
      <c r="C69" s="31"/>
      <c r="D69" s="283"/>
      <c r="E69" s="283"/>
      <c r="F69" s="32"/>
      <c r="G69" s="150"/>
      <c r="H69" s="31"/>
      <c r="I69" s="31"/>
      <c r="J69" s="31"/>
      <c r="K69" s="31"/>
      <c r="L69" s="31"/>
      <c r="M69" s="31"/>
      <c r="N69" s="32"/>
      <c r="O69" s="31"/>
      <c r="P69" s="31"/>
      <c r="Q69" s="31"/>
      <c r="R69" s="32"/>
      <c r="S69" s="33"/>
      <c r="T69" s="33"/>
      <c r="U69" s="33"/>
      <c r="V69" s="31"/>
      <c r="X69" s="61"/>
      <c r="Z69" s="29"/>
      <c r="AA69" s="89"/>
      <c r="AB69" s="89"/>
      <c r="AC69" s="89"/>
      <c r="AD69" s="89"/>
      <c r="AE69" s="51"/>
      <c r="AF69" s="89"/>
      <c r="AG69" s="89"/>
      <c r="AH69" s="89"/>
      <c r="AI69" s="89"/>
      <c r="AJ69" s="89"/>
      <c r="AK69" s="89"/>
      <c r="AL69" s="89"/>
      <c r="AN69" s="61"/>
      <c r="AO69" s="89"/>
      <c r="AP69" s="89"/>
      <c r="AQ69" s="89"/>
      <c r="AR69" s="89"/>
      <c r="AS69" s="89"/>
      <c r="AT69" s="89"/>
      <c r="AU69" s="51"/>
      <c r="AV69" s="89"/>
      <c r="AW69" s="89"/>
      <c r="AX69" s="89"/>
      <c r="AY69" s="89"/>
      <c r="AZ69" s="89"/>
      <c r="BA69" s="89"/>
      <c r="BB69" s="89"/>
    </row>
    <row r="70" spans="1:54" ht="12.75">
      <c r="A70" s="144"/>
      <c r="B70" s="31"/>
      <c r="C70" s="31"/>
      <c r="D70" s="283"/>
      <c r="E70" s="283"/>
      <c r="F70" s="32"/>
      <c r="G70" s="150"/>
      <c r="H70" s="31"/>
      <c r="I70" s="31"/>
      <c r="J70" s="31"/>
      <c r="K70" s="31"/>
      <c r="L70" s="31"/>
      <c r="M70" s="31"/>
      <c r="N70" s="32"/>
      <c r="O70" s="31"/>
      <c r="P70" s="31"/>
      <c r="Q70" s="31"/>
      <c r="R70" s="32"/>
      <c r="S70" s="33"/>
      <c r="T70" s="33"/>
      <c r="U70" s="33"/>
      <c r="V70" s="31"/>
      <c r="X70" s="5"/>
      <c r="Y70" s="208">
        <f aca="true" t="shared" si="3" ref="Y70:AD70">SUM(Y57:Y68)</f>
        <v>5649</v>
      </c>
      <c r="Z70" s="208">
        <f t="shared" si="3"/>
        <v>5649</v>
      </c>
      <c r="AA70" s="121">
        <f t="shared" si="3"/>
        <v>375582</v>
      </c>
      <c r="AB70" s="121">
        <f t="shared" si="3"/>
        <v>11275.545</v>
      </c>
      <c r="AC70" s="121">
        <f t="shared" si="3"/>
        <v>44737428</v>
      </c>
      <c r="AD70" s="121">
        <f t="shared" si="3"/>
        <v>330213</v>
      </c>
      <c r="AE70" s="51"/>
      <c r="AF70" s="208">
        <f>SUM(AF58:AF64)</f>
        <v>600</v>
      </c>
      <c r="AG70" s="302"/>
      <c r="AH70" s="166">
        <f>SUM(AH58:AH64)</f>
        <v>600</v>
      </c>
      <c r="AI70" s="221">
        <f>SUM(AI58:AI64)</f>
        <v>16650</v>
      </c>
      <c r="AJ70" s="221">
        <f>SUM(AJ58:AJ64)</f>
        <v>115.5</v>
      </c>
      <c r="AK70" s="221">
        <f>SUM(AK58:AK64)</f>
        <v>280050</v>
      </c>
      <c r="AL70" s="221">
        <f>SUM(AL58:AL64)</f>
        <v>11250</v>
      </c>
      <c r="AN70" s="61"/>
      <c r="AO70" s="89"/>
      <c r="AP70" s="89"/>
      <c r="AQ70" s="89"/>
      <c r="AR70" s="89"/>
      <c r="AS70" s="89"/>
      <c r="AT70" s="89"/>
      <c r="AU70" s="51"/>
      <c r="AV70" s="89"/>
      <c r="AW70" s="89"/>
      <c r="AX70" s="89"/>
      <c r="AY70" s="89"/>
      <c r="AZ70" s="89"/>
      <c r="BA70" s="89"/>
      <c r="BB70" s="89"/>
    </row>
    <row r="71" spans="1:54" ht="12.75">
      <c r="A71" s="144"/>
      <c r="B71" s="31"/>
      <c r="C71" s="31"/>
      <c r="D71" s="283"/>
      <c r="E71" s="283"/>
      <c r="F71" s="32"/>
      <c r="G71" s="150"/>
      <c r="H71" s="31"/>
      <c r="I71" s="31"/>
      <c r="J71" s="31"/>
      <c r="K71" s="31"/>
      <c r="L71" s="31"/>
      <c r="M71" s="31"/>
      <c r="N71" s="32"/>
      <c r="O71" s="31"/>
      <c r="P71" s="31"/>
      <c r="Q71" s="31"/>
      <c r="R71" s="32"/>
      <c r="S71" s="33"/>
      <c r="T71" s="33"/>
      <c r="U71" s="33"/>
      <c r="V71" s="31"/>
      <c r="X71" s="61"/>
      <c r="Z71" s="29"/>
      <c r="AA71" s="141">
        <f>AA70/$Z$70</f>
        <v>66.48645778013808</v>
      </c>
      <c r="AB71" s="140">
        <f>AB70/$Z$70</f>
        <v>1.9960249601699416</v>
      </c>
      <c r="AC71" s="141">
        <f>AC70/$Z$70</f>
        <v>7919.53053637812</v>
      </c>
      <c r="AD71" s="141">
        <f>AD70/$Z$70</f>
        <v>58.45512480084971</v>
      </c>
      <c r="AE71" s="51"/>
      <c r="AF71" s="89"/>
      <c r="AG71" s="89"/>
      <c r="AH71" s="89"/>
      <c r="AI71" s="166">
        <f>AI70/$AH$70</f>
        <v>27.75</v>
      </c>
      <c r="AJ71" s="168">
        <f>AJ70/$AH$70</f>
        <v>0.1925</v>
      </c>
      <c r="AK71" s="166">
        <f>AK70/$AH$70</f>
        <v>466.75</v>
      </c>
      <c r="AL71" s="166">
        <f>AL70/$AH$70</f>
        <v>18.75</v>
      </c>
      <c r="AN71" s="61"/>
      <c r="AO71" s="89"/>
      <c r="AP71" s="89"/>
      <c r="AQ71" s="89"/>
      <c r="AR71" s="89"/>
      <c r="AS71" s="89"/>
      <c r="AT71" s="89"/>
      <c r="AU71" s="51"/>
      <c r="AV71" s="89"/>
      <c r="AW71" s="89"/>
      <c r="AX71" s="89"/>
      <c r="AY71" s="89"/>
      <c r="AZ71" s="89"/>
      <c r="BA71" s="89"/>
      <c r="BB71" s="89"/>
    </row>
    <row r="72" spans="1:54" ht="12.75">
      <c r="A72" s="144"/>
      <c r="B72" s="31"/>
      <c r="C72" s="31"/>
      <c r="D72" s="283"/>
      <c r="E72" s="283"/>
      <c r="F72" s="32"/>
      <c r="G72" s="30"/>
      <c r="H72" s="31"/>
      <c r="I72" s="31"/>
      <c r="J72" s="31"/>
      <c r="K72" s="31"/>
      <c r="L72" s="31"/>
      <c r="M72" s="31"/>
      <c r="N72" s="32"/>
      <c r="O72" s="31"/>
      <c r="P72" s="31"/>
      <c r="Q72" s="31"/>
      <c r="R72" s="32"/>
      <c r="S72" s="33"/>
      <c r="T72" s="33"/>
      <c r="U72" s="33"/>
      <c r="V72" s="31"/>
      <c r="X72" s="61"/>
      <c r="Z72" s="29"/>
      <c r="AA72" s="89"/>
      <c r="AB72" s="89"/>
      <c r="AC72" s="89"/>
      <c r="AD72" s="89"/>
      <c r="AE72" s="51"/>
      <c r="AF72" s="89"/>
      <c r="AG72" s="89"/>
      <c r="AH72" s="89"/>
      <c r="AI72" s="89"/>
      <c r="AJ72" s="89"/>
      <c r="AK72" s="89"/>
      <c r="AL72" s="89"/>
      <c r="AN72" s="61"/>
      <c r="AO72" s="89"/>
      <c r="AP72" s="89"/>
      <c r="AQ72" s="89"/>
      <c r="AR72" s="89"/>
      <c r="AS72" s="89"/>
      <c r="AT72" s="89"/>
      <c r="AU72" s="51"/>
      <c r="AV72" s="89"/>
      <c r="AW72" s="89"/>
      <c r="AX72" s="89"/>
      <c r="AY72" s="89"/>
      <c r="AZ72" s="89"/>
      <c r="BA72" s="89"/>
      <c r="BB72" s="89"/>
    </row>
    <row r="73" spans="1:54" ht="12.75">
      <c r="A73" s="144"/>
      <c r="B73" s="31"/>
      <c r="C73" s="31"/>
      <c r="D73" s="283"/>
      <c r="E73" s="283"/>
      <c r="F73" s="32"/>
      <c r="G73" s="30"/>
      <c r="H73" s="31"/>
      <c r="I73" s="31"/>
      <c r="J73" s="31"/>
      <c r="K73" s="31"/>
      <c r="L73" s="31"/>
      <c r="M73" s="31"/>
      <c r="N73" s="32"/>
      <c r="O73" s="31"/>
      <c r="P73" s="31"/>
      <c r="Q73" s="31"/>
      <c r="R73" s="32"/>
      <c r="S73" s="33"/>
      <c r="T73" s="33"/>
      <c r="U73" s="33"/>
      <c r="V73" s="31"/>
      <c r="X73" s="61"/>
      <c r="Z73" s="29"/>
      <c r="AA73" s="89"/>
      <c r="AB73" s="89"/>
      <c r="AC73" s="89"/>
      <c r="AD73" s="89"/>
      <c r="AE73" s="51"/>
      <c r="AF73" s="89"/>
      <c r="AG73" s="89"/>
      <c r="AH73" s="89"/>
      <c r="AI73" s="89"/>
      <c r="AJ73" s="89"/>
      <c r="AK73" s="89"/>
      <c r="AL73" s="89"/>
      <c r="AN73" s="61"/>
      <c r="AO73" s="89"/>
      <c r="AP73" s="89"/>
      <c r="AQ73" s="89"/>
      <c r="AR73" s="89"/>
      <c r="AS73" s="89"/>
      <c r="AT73" s="89"/>
      <c r="AU73" s="51"/>
      <c r="AV73" s="89"/>
      <c r="AW73" s="89"/>
      <c r="AX73" s="89"/>
      <c r="AY73" s="89"/>
      <c r="AZ73" s="89"/>
      <c r="BA73" s="89"/>
      <c r="BB73" s="89"/>
    </row>
    <row r="74" spans="2:54" ht="13.5" thickBot="1">
      <c r="B74" s="13"/>
      <c r="C74" s="13"/>
      <c r="D74" s="2"/>
      <c r="E74" s="2"/>
      <c r="F74" s="148"/>
      <c r="G74" s="171"/>
      <c r="H74" s="13"/>
      <c r="I74" s="13"/>
      <c r="J74" s="13"/>
      <c r="K74" s="13"/>
      <c r="L74" s="13"/>
      <c r="M74" s="13"/>
      <c r="N74" s="148"/>
      <c r="O74" s="13"/>
      <c r="P74" s="13"/>
      <c r="Q74" s="13"/>
      <c r="R74" s="148"/>
      <c r="S74" s="13"/>
      <c r="T74" s="13"/>
      <c r="U74" s="13"/>
      <c r="V74" s="13"/>
      <c r="X74" s="303"/>
      <c r="Y74" s="24"/>
      <c r="Z74" s="13"/>
      <c r="AA74" s="24"/>
      <c r="AB74" s="24"/>
      <c r="AC74" s="24"/>
      <c r="AD74" s="24"/>
      <c r="AE74" s="301"/>
      <c r="AF74" s="24"/>
      <c r="AG74" s="24"/>
      <c r="AH74" s="24"/>
      <c r="AI74" s="24"/>
      <c r="AJ74" s="24"/>
      <c r="AK74" s="24"/>
      <c r="AL74" s="24"/>
      <c r="AN74" s="303"/>
      <c r="AO74" s="24"/>
      <c r="AP74" s="24"/>
      <c r="AQ74" s="24"/>
      <c r="AR74" s="24"/>
      <c r="AS74" s="24"/>
      <c r="AT74" s="24"/>
      <c r="AU74" s="51"/>
      <c r="AV74" s="24"/>
      <c r="AW74" s="24"/>
      <c r="AX74" s="24"/>
      <c r="AY74" s="24"/>
      <c r="AZ74" s="24"/>
      <c r="BA74" s="24"/>
      <c r="BB74" s="24"/>
    </row>
    <row r="75" spans="2:10" ht="12.75">
      <c r="B75" s="4"/>
      <c r="C75" s="4"/>
      <c r="D75" s="149"/>
      <c r="E75" s="149"/>
      <c r="F75" s="4"/>
      <c r="G75" s="4"/>
      <c r="H75" s="4"/>
      <c r="I75" s="4"/>
      <c r="J75" s="4"/>
    </row>
    <row r="76" spans="2:22" ht="12.75">
      <c r="B76" s="4"/>
      <c r="C76" s="3" t="s">
        <v>263</v>
      </c>
      <c r="D76" s="149"/>
      <c r="E76" s="149"/>
      <c r="F76" s="4"/>
      <c r="G76" s="4"/>
      <c r="H76" s="175">
        <f aca="true" t="shared" si="4" ref="H76:Q76">SUM(H5:H72)</f>
        <v>0</v>
      </c>
      <c r="I76" s="175">
        <f t="shared" si="4"/>
        <v>0</v>
      </c>
      <c r="J76" s="175">
        <f t="shared" si="4"/>
        <v>0</v>
      </c>
      <c r="K76" s="175">
        <f t="shared" si="4"/>
        <v>15888.2</v>
      </c>
      <c r="L76" s="175">
        <f t="shared" si="4"/>
        <v>58615.299999999996</v>
      </c>
      <c r="M76" s="175">
        <f t="shared" si="4"/>
        <v>15631</v>
      </c>
      <c r="N76" s="175">
        <f t="shared" si="4"/>
        <v>52848.399999999994</v>
      </c>
      <c r="O76" s="175">
        <f t="shared" si="4"/>
        <v>5628</v>
      </c>
      <c r="P76" s="175">
        <f t="shared" si="4"/>
        <v>0</v>
      </c>
      <c r="Q76" s="175">
        <f t="shared" si="4"/>
        <v>31658.1</v>
      </c>
      <c r="R76" s="175"/>
      <c r="S76" s="175"/>
      <c r="T76" s="175"/>
      <c r="U76" s="175"/>
      <c r="V76" s="175"/>
    </row>
    <row r="77" spans="2:10" ht="12.75">
      <c r="B77" s="4"/>
      <c r="C77" s="4"/>
      <c r="D77" s="149"/>
      <c r="E77" s="149"/>
      <c r="F77" s="4"/>
      <c r="G77" s="4"/>
      <c r="H77" s="4"/>
      <c r="I77" s="4"/>
      <c r="J77" s="4"/>
    </row>
    <row r="78" spans="2:14" ht="12.75">
      <c r="B78" s="4"/>
      <c r="C78" s="3" t="s">
        <v>613</v>
      </c>
      <c r="D78" s="149"/>
      <c r="E78" s="149"/>
      <c r="F78" s="4"/>
      <c r="G78" s="4"/>
      <c r="I78" s="4"/>
      <c r="J78" s="4"/>
      <c r="K78" s="133">
        <f>SUM(H76:M76)</f>
        <v>90134.5</v>
      </c>
      <c r="N78" s="304">
        <f>SUM(N76:Q76)</f>
        <v>90134.5</v>
      </c>
    </row>
    <row r="79" spans="2:10" ht="12.75">
      <c r="B79" s="4"/>
      <c r="C79" s="4"/>
      <c r="D79" s="149"/>
      <c r="E79" s="149"/>
      <c r="F79" s="4"/>
      <c r="G79" s="4"/>
      <c r="H79" s="4"/>
      <c r="I79" s="4"/>
      <c r="J79" s="4"/>
    </row>
    <row r="80" spans="2:10" ht="12.75">
      <c r="B80" s="4"/>
      <c r="C80" s="4"/>
      <c r="D80" s="149"/>
      <c r="E80" s="149"/>
      <c r="F80" s="4"/>
      <c r="G80" s="4"/>
      <c r="H80" s="4"/>
      <c r="I80" s="4"/>
      <c r="J80" s="4"/>
    </row>
    <row r="81" spans="2:14" ht="12.75">
      <c r="B81" s="4"/>
      <c r="C81" s="4"/>
      <c r="D81" s="149"/>
      <c r="E81" s="149"/>
      <c r="F81" s="4"/>
      <c r="G81" s="4"/>
      <c r="H81" s="4"/>
      <c r="I81" s="4"/>
      <c r="J81" s="4"/>
      <c r="K81" s="90"/>
      <c r="N81" s="90"/>
    </row>
    <row r="82" spans="2:10" ht="12.75">
      <c r="B82" s="4"/>
      <c r="C82" s="4"/>
      <c r="D82" s="149"/>
      <c r="E82" s="149"/>
      <c r="F82" s="4"/>
      <c r="G82" s="4"/>
      <c r="H82" s="4"/>
      <c r="I82" s="4"/>
      <c r="J82" s="4"/>
    </row>
    <row r="83" spans="2:10" ht="12.75">
      <c r="B83" s="4"/>
      <c r="C83" s="4"/>
      <c r="D83" s="149"/>
      <c r="E83" s="149"/>
      <c r="F83" s="4"/>
      <c r="G83" s="4"/>
      <c r="H83" s="4"/>
      <c r="I83" s="4"/>
      <c r="J83" s="4"/>
    </row>
    <row r="84" spans="2:10" ht="12.75">
      <c r="B84" s="4"/>
      <c r="C84" s="4"/>
      <c r="D84" s="149"/>
      <c r="E84" s="149"/>
      <c r="F84" s="4"/>
      <c r="G84" s="4"/>
      <c r="H84" s="4"/>
      <c r="I84" s="4"/>
      <c r="J84" s="4"/>
    </row>
    <row r="85" spans="2:10" ht="12.75">
      <c r="B85" s="4"/>
      <c r="C85" s="4"/>
      <c r="D85" s="149"/>
      <c r="E85" s="149"/>
      <c r="F85" s="4"/>
      <c r="G85" s="4"/>
      <c r="H85" s="4"/>
      <c r="I85" s="4"/>
      <c r="J85" s="4"/>
    </row>
    <row r="86" spans="2:10" ht="12.75">
      <c r="B86" s="4"/>
      <c r="C86" s="4"/>
      <c r="D86" s="149"/>
      <c r="E86" s="149"/>
      <c r="F86" s="4"/>
      <c r="G86" s="4"/>
      <c r="H86" s="4"/>
      <c r="I86" s="4"/>
      <c r="J86" s="4"/>
    </row>
    <row r="87" spans="2:10" ht="12.75">
      <c r="B87" s="4"/>
      <c r="C87" s="4"/>
      <c r="D87" s="149"/>
      <c r="E87" s="149"/>
      <c r="F87" s="4"/>
      <c r="G87" s="4"/>
      <c r="H87" s="4"/>
      <c r="I87" s="4"/>
      <c r="J87" s="4"/>
    </row>
    <row r="88" spans="2:10" ht="12.75">
      <c r="B88" s="4"/>
      <c r="C88" s="4"/>
      <c r="D88" s="149"/>
      <c r="E88" s="149"/>
      <c r="F88" s="4"/>
      <c r="G88" s="4"/>
      <c r="H88" s="4"/>
      <c r="I88" s="4"/>
      <c r="J88" s="4"/>
    </row>
  </sheetData>
  <mergeCells count="2">
    <mergeCell ref="B2:C2"/>
    <mergeCell ref="F2:G2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45" r:id="rId1"/>
  <headerFooter alignWithMargins="0">
    <oddHeader>&amp;C&amp;F</oddHeader>
    <oddFooter>&amp;C&amp;A</oddFooter>
  </headerFooter>
  <rowBreaks count="1" manualBreakCount="1">
    <brk id="5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257"/>
  <sheetViews>
    <sheetView zoomScale="70" zoomScaleNormal="70" workbookViewId="0" topLeftCell="A1">
      <pane xSplit="7" ySplit="3" topLeftCell="AY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1" sqref="C51"/>
    </sheetView>
  </sheetViews>
  <sheetFormatPr defaultColWidth="9.140625" defaultRowHeight="12.75"/>
  <cols>
    <col min="1" max="1" width="3.7109375" style="0" customWidth="1"/>
    <col min="2" max="2" width="9.140625" style="3" customWidth="1"/>
    <col min="3" max="3" width="46.140625" style="3" customWidth="1"/>
    <col min="4" max="4" width="16.7109375" style="149" customWidth="1"/>
    <col min="5" max="5" width="15.7109375" style="149" customWidth="1"/>
    <col min="6" max="6" width="9.140625" style="4" customWidth="1"/>
    <col min="7" max="7" width="14.421875" style="0" bestFit="1" customWidth="1"/>
    <col min="8" max="10" width="5.140625" style="4" hidden="1" customWidth="1"/>
    <col min="11" max="12" width="9.140625" style="4" bestFit="1" customWidth="1"/>
    <col min="13" max="13" width="9.140625" style="4" customWidth="1"/>
    <col min="14" max="14" width="9.140625" style="4" bestFit="1" customWidth="1"/>
    <col min="15" max="16" width="5.28125" style="4" bestFit="1" customWidth="1"/>
    <col min="17" max="17" width="9.00390625" style="4" bestFit="1" customWidth="1"/>
    <col min="18" max="19" width="9.00390625" style="4" customWidth="1"/>
    <col min="20" max="20" width="10.7109375" style="4" customWidth="1"/>
    <col min="21" max="21" width="9.140625" style="4" customWidth="1"/>
    <col min="22" max="22" width="8.7109375" style="4" customWidth="1"/>
    <col min="23" max="23" width="24.7109375" style="0" customWidth="1"/>
    <col min="24" max="24" width="10.00390625" style="89" bestFit="1" customWidth="1"/>
    <col min="25" max="25" width="10.421875" style="89" bestFit="1" customWidth="1"/>
    <col min="26" max="26" width="10.28125" style="89" customWidth="1"/>
    <col min="27" max="27" width="13.57421875" style="4" customWidth="1"/>
    <col min="28" max="28" width="11.28125" style="0" customWidth="1"/>
    <col min="29" max="29" width="9.28125" style="0" customWidth="1"/>
    <col min="30" max="30" width="10.8515625" style="0" customWidth="1"/>
    <col min="31" max="31" width="10.140625" style="0" customWidth="1"/>
    <col min="32" max="32" width="6.7109375" style="0" customWidth="1"/>
    <col min="33" max="33" width="10.00390625" style="0" bestFit="1" customWidth="1"/>
    <col min="34" max="34" width="10.421875" style="0" bestFit="1" customWidth="1"/>
    <col min="35" max="35" width="10.28125" style="0" customWidth="1"/>
    <col min="36" max="36" width="13.57421875" style="0" customWidth="1"/>
    <col min="37" max="37" width="9.28125" style="0" customWidth="1"/>
    <col min="38" max="38" width="11.00390625" style="0" customWidth="1"/>
    <col min="39" max="39" width="12.28125" style="0" customWidth="1"/>
    <col min="40" max="40" width="11.57421875" style="0" customWidth="1"/>
    <col min="42" max="42" width="9.57421875" style="0" bestFit="1" customWidth="1"/>
    <col min="43" max="43" width="10.140625" style="0" bestFit="1" customWidth="1"/>
    <col min="44" max="44" width="10.140625" style="0" customWidth="1"/>
    <col min="45" max="45" width="13.57421875" style="0" customWidth="1"/>
    <col min="46" max="46" width="9.28125" style="0" customWidth="1"/>
    <col min="47" max="47" width="9.57421875" style="0" bestFit="1" customWidth="1"/>
    <col min="48" max="48" width="11.421875" style="0" customWidth="1"/>
    <col min="49" max="49" width="10.8515625" style="0" customWidth="1"/>
    <col min="51" max="51" width="9.57421875" style="0" bestFit="1" customWidth="1"/>
    <col min="52" max="52" width="10.140625" style="0" bestFit="1" customWidth="1"/>
    <col min="53" max="53" width="10.140625" style="0" customWidth="1"/>
    <col min="54" max="54" width="13.57421875" style="0" customWidth="1"/>
    <col min="55" max="55" width="9.28125" style="0" customWidth="1"/>
    <col min="56" max="56" width="9.57421875" style="0" bestFit="1" customWidth="1"/>
    <col min="57" max="57" width="12.00390625" style="0" customWidth="1"/>
    <col min="58" max="58" width="10.140625" style="0" customWidth="1"/>
  </cols>
  <sheetData>
    <row r="1" spans="24:55" ht="13.5" thickBot="1">
      <c r="X1" s="228" t="s">
        <v>264</v>
      </c>
      <c r="AA1" s="21" t="s">
        <v>414</v>
      </c>
      <c r="AB1" s="146" t="s">
        <v>314</v>
      </c>
      <c r="AG1" s="21" t="s">
        <v>264</v>
      </c>
      <c r="AJ1" s="21" t="s">
        <v>414</v>
      </c>
      <c r="AK1" s="21" t="s">
        <v>614</v>
      </c>
      <c r="AP1" s="21" t="s">
        <v>264</v>
      </c>
      <c r="AS1" s="21" t="s">
        <v>414</v>
      </c>
      <c r="AT1" s="146" t="s">
        <v>314</v>
      </c>
      <c r="AY1" s="21" t="s">
        <v>264</v>
      </c>
      <c r="BB1" s="21" t="s">
        <v>414</v>
      </c>
      <c r="BC1" s="21" t="s">
        <v>614</v>
      </c>
    </row>
    <row r="2" spans="2:58" ht="12.75">
      <c r="B2" s="218" t="s">
        <v>562</v>
      </c>
      <c r="C2" s="218"/>
      <c r="D2" s="22" t="s">
        <v>1</v>
      </c>
      <c r="E2" s="22" t="s">
        <v>267</v>
      </c>
      <c r="F2" s="218" t="s">
        <v>268</v>
      </c>
      <c r="G2" s="218"/>
      <c r="H2" s="22" t="s">
        <v>247</v>
      </c>
      <c r="I2" s="22" t="s">
        <v>248</v>
      </c>
      <c r="J2" s="22" t="s">
        <v>249</v>
      </c>
      <c r="K2" s="22" t="s">
        <v>425</v>
      </c>
      <c r="L2" s="22" t="s">
        <v>563</v>
      </c>
      <c r="M2" s="22" t="s">
        <v>564</v>
      </c>
      <c r="N2" s="22" t="s">
        <v>51</v>
      </c>
      <c r="O2" s="22" t="s">
        <v>53</v>
      </c>
      <c r="P2" s="22" t="s">
        <v>56</v>
      </c>
      <c r="Q2" s="22" t="s">
        <v>565</v>
      </c>
      <c r="R2" s="22" t="s">
        <v>615</v>
      </c>
      <c r="S2" s="22" t="s">
        <v>8</v>
      </c>
      <c r="T2" s="23" t="s">
        <v>110</v>
      </c>
      <c r="U2" s="23" t="s">
        <v>10</v>
      </c>
      <c r="V2" s="23" t="s">
        <v>11</v>
      </c>
      <c r="W2" s="147" t="s">
        <v>12</v>
      </c>
      <c r="X2" s="23" t="s">
        <v>425</v>
      </c>
      <c r="Y2" s="23" t="s">
        <v>563</v>
      </c>
      <c r="Z2" s="23" t="s">
        <v>564</v>
      </c>
      <c r="AA2" s="23" t="s">
        <v>269</v>
      </c>
      <c r="AB2" s="23" t="s">
        <v>102</v>
      </c>
      <c r="AC2" s="23" t="s">
        <v>110</v>
      </c>
      <c r="AD2" s="23" t="s">
        <v>10</v>
      </c>
      <c r="AE2" s="23" t="s">
        <v>11</v>
      </c>
      <c r="AF2" s="29"/>
      <c r="AG2" s="22" t="s">
        <v>425</v>
      </c>
      <c r="AH2" s="229" t="s">
        <v>563</v>
      </c>
      <c r="AI2" s="229" t="s">
        <v>564</v>
      </c>
      <c r="AJ2" s="23" t="s">
        <v>269</v>
      </c>
      <c r="AK2" s="23" t="s">
        <v>102</v>
      </c>
      <c r="AL2" s="23" t="s">
        <v>110</v>
      </c>
      <c r="AM2" s="23" t="s">
        <v>10</v>
      </c>
      <c r="AN2" s="23" t="s">
        <v>11</v>
      </c>
      <c r="AP2" s="22" t="s">
        <v>425</v>
      </c>
      <c r="AQ2" s="229" t="s">
        <v>563</v>
      </c>
      <c r="AR2" s="229" t="s">
        <v>564</v>
      </c>
      <c r="AS2" s="23" t="s">
        <v>269</v>
      </c>
      <c r="AT2" s="23" t="s">
        <v>102</v>
      </c>
      <c r="AU2" s="23" t="s">
        <v>110</v>
      </c>
      <c r="AV2" s="23" t="s">
        <v>10</v>
      </c>
      <c r="AW2" s="23" t="s">
        <v>11</v>
      </c>
      <c r="AY2" s="22" t="s">
        <v>425</v>
      </c>
      <c r="AZ2" s="229" t="s">
        <v>563</v>
      </c>
      <c r="BA2" s="229" t="s">
        <v>564</v>
      </c>
      <c r="BB2" s="23" t="s">
        <v>269</v>
      </c>
      <c r="BC2" s="23" t="s">
        <v>102</v>
      </c>
      <c r="BD2" s="23" t="s">
        <v>110</v>
      </c>
      <c r="BE2" s="23" t="s">
        <v>10</v>
      </c>
      <c r="BF2" s="23" t="s">
        <v>11</v>
      </c>
    </row>
    <row r="3" spans="2:58" ht="13.5" thickBot="1">
      <c r="B3" s="2" t="s">
        <v>270</v>
      </c>
      <c r="C3" s="129" t="s">
        <v>14</v>
      </c>
      <c r="D3" s="2"/>
      <c r="E3" s="2"/>
      <c r="F3" s="2" t="s">
        <v>270</v>
      </c>
      <c r="G3" s="2" t="s">
        <v>14</v>
      </c>
      <c r="H3" s="2" t="s">
        <v>15</v>
      </c>
      <c r="I3" s="2" t="s">
        <v>15</v>
      </c>
      <c r="J3" s="2" t="s">
        <v>15</v>
      </c>
      <c r="K3" s="2" t="s">
        <v>15</v>
      </c>
      <c r="L3" s="2" t="s">
        <v>15</v>
      </c>
      <c r="M3" s="2" t="s">
        <v>15</v>
      </c>
      <c r="N3" s="2" t="s">
        <v>15</v>
      </c>
      <c r="O3" s="2" t="s">
        <v>15</v>
      </c>
      <c r="P3" s="2" t="s">
        <v>15</v>
      </c>
      <c r="Q3" s="2" t="s">
        <v>15</v>
      </c>
      <c r="R3" s="2" t="s">
        <v>16</v>
      </c>
      <c r="S3" s="2"/>
      <c r="T3" s="13" t="s">
        <v>17</v>
      </c>
      <c r="U3" s="13" t="s">
        <v>104</v>
      </c>
      <c r="V3" s="13" t="s">
        <v>104</v>
      </c>
      <c r="W3" s="24"/>
      <c r="X3" s="13" t="s">
        <v>15</v>
      </c>
      <c r="Y3" s="13" t="s">
        <v>15</v>
      </c>
      <c r="Z3" s="13" t="s">
        <v>15</v>
      </c>
      <c r="AA3" s="129" t="s">
        <v>51</v>
      </c>
      <c r="AB3" s="13"/>
      <c r="AC3" s="13"/>
      <c r="AD3" s="13" t="s">
        <v>250</v>
      </c>
      <c r="AE3" s="13" t="s">
        <v>250</v>
      </c>
      <c r="AF3" s="29"/>
      <c r="AG3" s="13" t="s">
        <v>15</v>
      </c>
      <c r="AH3" s="142" t="s">
        <v>15</v>
      </c>
      <c r="AI3" s="142" t="s">
        <v>15</v>
      </c>
      <c r="AJ3" s="129" t="s">
        <v>51</v>
      </c>
      <c r="AK3" s="13"/>
      <c r="AL3" s="13"/>
      <c r="AM3" s="13" t="s">
        <v>250</v>
      </c>
      <c r="AN3" s="13" t="s">
        <v>250</v>
      </c>
      <c r="AP3" s="13" t="s">
        <v>15</v>
      </c>
      <c r="AQ3" s="142" t="s">
        <v>15</v>
      </c>
      <c r="AR3" s="142" t="s">
        <v>15</v>
      </c>
      <c r="AS3" s="129" t="s">
        <v>565</v>
      </c>
      <c r="AT3" s="13"/>
      <c r="AU3" s="13"/>
      <c r="AV3" s="13" t="s">
        <v>250</v>
      </c>
      <c r="AW3" s="13" t="s">
        <v>250</v>
      </c>
      <c r="AY3" s="13" t="s">
        <v>15</v>
      </c>
      <c r="AZ3" s="142" t="s">
        <v>15</v>
      </c>
      <c r="BA3" s="142" t="s">
        <v>15</v>
      </c>
      <c r="BB3" s="129" t="s">
        <v>565</v>
      </c>
      <c r="BC3" s="13"/>
      <c r="BD3" s="13"/>
      <c r="BE3" s="13" t="s">
        <v>250</v>
      </c>
      <c r="BF3" s="13" t="s">
        <v>250</v>
      </c>
    </row>
    <row r="4" spans="6:58" ht="12.75">
      <c r="F4" s="26"/>
      <c r="G4" s="99"/>
      <c r="N4" s="26"/>
      <c r="O4" s="23"/>
      <c r="P4" s="23"/>
      <c r="Q4" s="25"/>
      <c r="R4" s="29"/>
      <c r="S4" s="29"/>
      <c r="X4" s="287"/>
      <c r="Y4" s="288"/>
      <c r="Z4" s="288"/>
      <c r="AA4" s="22"/>
      <c r="AB4" s="271"/>
      <c r="AC4" s="271"/>
      <c r="AD4" s="271"/>
      <c r="AE4" s="271"/>
      <c r="AF4" s="188"/>
      <c r="AG4" s="22"/>
      <c r="AH4" s="305"/>
      <c r="AI4" s="305"/>
      <c r="AJ4" s="305"/>
      <c r="AK4" s="305"/>
      <c r="AL4" s="305"/>
      <c r="AM4" s="305"/>
      <c r="AN4" s="305"/>
      <c r="AO4" s="305"/>
      <c r="AP4" s="306"/>
      <c r="AQ4" s="305"/>
      <c r="AR4" s="305"/>
      <c r="AS4" s="305"/>
      <c r="AT4" s="305"/>
      <c r="AU4" s="305"/>
      <c r="AV4" s="305"/>
      <c r="AW4" s="305"/>
      <c r="AX4" s="193"/>
      <c r="AY4" s="22"/>
      <c r="AZ4" s="305"/>
      <c r="BA4" s="305"/>
      <c r="BB4" s="305"/>
      <c r="BC4" s="305"/>
      <c r="BD4" s="305"/>
      <c r="BE4" s="305"/>
      <c r="BF4" s="305"/>
    </row>
    <row r="5" spans="2:58" ht="12.75">
      <c r="B5" s="230" t="s">
        <v>317</v>
      </c>
      <c r="C5" s="230" t="s">
        <v>616</v>
      </c>
      <c r="D5" s="149" t="s">
        <v>20</v>
      </c>
      <c r="E5" s="149" t="s">
        <v>569</v>
      </c>
      <c r="F5" s="5">
        <v>1</v>
      </c>
      <c r="G5" s="150" t="s">
        <v>306</v>
      </c>
      <c r="H5" s="31"/>
      <c r="I5" s="31"/>
      <c r="J5" s="31"/>
      <c r="K5" s="31"/>
      <c r="L5" s="31">
        <v>147</v>
      </c>
      <c r="M5" s="31"/>
      <c r="N5" s="32">
        <v>147</v>
      </c>
      <c r="O5" s="33"/>
      <c r="P5" s="33"/>
      <c r="Q5" s="30"/>
      <c r="R5" s="33">
        <v>80</v>
      </c>
      <c r="S5" s="307">
        <v>3.99</v>
      </c>
      <c r="T5" s="59">
        <v>0.18</v>
      </c>
      <c r="U5" s="31">
        <v>1480</v>
      </c>
      <c r="V5" s="31">
        <v>20</v>
      </c>
      <c r="W5" s="308"/>
      <c r="X5" s="289"/>
      <c r="Y5" s="290">
        <f>L5</f>
        <v>147</v>
      </c>
      <c r="Z5" s="290"/>
      <c r="AA5" s="290">
        <f>N5</f>
        <v>147</v>
      </c>
      <c r="AB5" s="290">
        <f>R5*AA5</f>
        <v>11760</v>
      </c>
      <c r="AC5" s="290">
        <f>T5*AA5</f>
        <v>26.459999999999997</v>
      </c>
      <c r="AD5" s="290">
        <f>U5*AA5</f>
        <v>217560</v>
      </c>
      <c r="AE5" s="290">
        <f>V5*AA5</f>
        <v>2940</v>
      </c>
      <c r="AF5" s="291"/>
      <c r="AG5" s="290"/>
      <c r="AH5" s="222"/>
      <c r="AI5" s="222"/>
      <c r="AJ5" s="222"/>
      <c r="AK5" s="290"/>
      <c r="AL5" s="290"/>
      <c r="AM5" s="290"/>
      <c r="AN5" s="290"/>
      <c r="AO5" s="305"/>
      <c r="AP5" s="289"/>
      <c r="AQ5" s="222"/>
      <c r="AR5" s="222"/>
      <c r="AS5" s="222"/>
      <c r="AT5" s="290"/>
      <c r="AU5" s="290"/>
      <c r="AV5" s="290"/>
      <c r="AW5" s="290"/>
      <c r="AX5" s="193"/>
      <c r="AY5" s="290"/>
      <c r="AZ5" s="222"/>
      <c r="BA5" s="222"/>
      <c r="BB5" s="222"/>
      <c r="BC5" s="290"/>
      <c r="BD5" s="290"/>
      <c r="BE5" s="290"/>
      <c r="BF5" s="290"/>
    </row>
    <row r="6" spans="6:58" ht="12.75">
      <c r="F6" s="5">
        <v>2</v>
      </c>
      <c r="G6" s="30" t="s">
        <v>459</v>
      </c>
      <c r="H6" s="31"/>
      <c r="I6" s="31"/>
      <c r="J6" s="31"/>
      <c r="K6" s="31">
        <v>147</v>
      </c>
      <c r="L6" s="31"/>
      <c r="M6" s="31"/>
      <c r="N6" s="32"/>
      <c r="O6" s="33"/>
      <c r="P6" s="33"/>
      <c r="Q6" s="30">
        <v>147</v>
      </c>
      <c r="R6" s="33">
        <v>31</v>
      </c>
      <c r="S6" s="307">
        <v>6.48</v>
      </c>
      <c r="T6" s="59">
        <v>0.15</v>
      </c>
      <c r="U6" s="31">
        <v>264</v>
      </c>
      <c r="V6" s="31">
        <v>30</v>
      </c>
      <c r="W6" s="308"/>
      <c r="X6" s="289"/>
      <c r="Y6" s="290"/>
      <c r="Z6" s="290"/>
      <c r="AA6" s="290"/>
      <c r="AB6" s="290"/>
      <c r="AC6" s="290"/>
      <c r="AD6" s="290"/>
      <c r="AE6" s="290"/>
      <c r="AF6" s="291"/>
      <c r="AG6" s="290"/>
      <c r="AH6" s="222"/>
      <c r="AI6" s="222"/>
      <c r="AJ6" s="222"/>
      <c r="AK6" s="290"/>
      <c r="AL6" s="290"/>
      <c r="AM6" s="290"/>
      <c r="AN6" s="290"/>
      <c r="AO6" s="305"/>
      <c r="AP6" s="289"/>
      <c r="AQ6" s="222"/>
      <c r="AR6" s="222"/>
      <c r="AS6" s="222"/>
      <c r="AT6" s="290"/>
      <c r="AU6" s="290"/>
      <c r="AV6" s="290"/>
      <c r="AW6" s="290"/>
      <c r="AX6" s="193"/>
      <c r="AY6" s="290">
        <f>K6</f>
        <v>147</v>
      </c>
      <c r="AZ6" s="222"/>
      <c r="BA6" s="222"/>
      <c r="BB6" s="222">
        <f>Q6</f>
        <v>147</v>
      </c>
      <c r="BC6" s="290">
        <f>R6*BB6</f>
        <v>4557</v>
      </c>
      <c r="BD6" s="290">
        <f>T6*BB6</f>
        <v>22.05</v>
      </c>
      <c r="BE6" s="290">
        <f>U6*BB6</f>
        <v>38808</v>
      </c>
      <c r="BF6" s="290">
        <f>V6*BB6</f>
        <v>4410</v>
      </c>
    </row>
    <row r="7" spans="6:58" ht="12.75">
      <c r="F7" s="5">
        <v>3</v>
      </c>
      <c r="G7" s="30" t="s">
        <v>461</v>
      </c>
      <c r="H7" s="31"/>
      <c r="I7" s="31"/>
      <c r="J7" s="31"/>
      <c r="K7" s="31">
        <v>147</v>
      </c>
      <c r="L7" s="31"/>
      <c r="M7" s="31"/>
      <c r="N7" s="32"/>
      <c r="O7" s="33"/>
      <c r="P7" s="33"/>
      <c r="Q7" s="30">
        <v>147</v>
      </c>
      <c r="R7" s="33">
        <v>24</v>
      </c>
      <c r="S7" s="307">
        <v>7.06</v>
      </c>
      <c r="T7" s="59">
        <v>0.16</v>
      </c>
      <c r="U7" s="31">
        <v>49</v>
      </c>
      <c r="V7" s="31">
        <v>10</v>
      </c>
      <c r="W7" s="308"/>
      <c r="X7" s="289"/>
      <c r="Y7" s="290"/>
      <c r="Z7" s="290"/>
      <c r="AA7" s="290"/>
      <c r="AB7" s="290"/>
      <c r="AC7" s="290"/>
      <c r="AD7" s="290"/>
      <c r="AE7" s="290"/>
      <c r="AF7" s="291"/>
      <c r="AG7" s="290"/>
      <c r="AH7" s="222"/>
      <c r="AI7" s="222"/>
      <c r="AJ7" s="222"/>
      <c r="AK7" s="290"/>
      <c r="AL7" s="290"/>
      <c r="AM7" s="290"/>
      <c r="AN7" s="290"/>
      <c r="AO7" s="305"/>
      <c r="AP7" s="289"/>
      <c r="AQ7" s="222"/>
      <c r="AR7" s="222"/>
      <c r="AS7" s="222"/>
      <c r="AT7" s="290"/>
      <c r="AU7" s="290"/>
      <c r="AV7" s="290"/>
      <c r="AW7" s="290"/>
      <c r="AX7" s="193"/>
      <c r="AY7" s="290">
        <f>K7</f>
        <v>147</v>
      </c>
      <c r="AZ7" s="222"/>
      <c r="BA7" s="222"/>
      <c r="BB7" s="222">
        <f>Q7</f>
        <v>147</v>
      </c>
      <c r="BC7" s="290">
        <f>R7*BB7</f>
        <v>3528</v>
      </c>
      <c r="BD7" s="290">
        <f>T7*BB7</f>
        <v>23.52</v>
      </c>
      <c r="BE7" s="290">
        <f>U7*BB7</f>
        <v>7203</v>
      </c>
      <c r="BF7" s="290">
        <f>V7*BB7</f>
        <v>1470</v>
      </c>
    </row>
    <row r="8" spans="6:58" ht="12.75">
      <c r="F8" s="5">
        <v>4</v>
      </c>
      <c r="G8" s="30" t="s">
        <v>573</v>
      </c>
      <c r="H8" s="31"/>
      <c r="I8" s="31"/>
      <c r="J8" s="31"/>
      <c r="K8" s="31"/>
      <c r="L8" s="31">
        <v>147</v>
      </c>
      <c r="M8" s="31"/>
      <c r="N8" s="32"/>
      <c r="O8" s="33"/>
      <c r="P8" s="33"/>
      <c r="Q8" s="30">
        <v>147</v>
      </c>
      <c r="R8" s="33">
        <v>30</v>
      </c>
      <c r="S8" s="307">
        <v>7.06</v>
      </c>
      <c r="T8" s="59">
        <v>0.18</v>
      </c>
      <c r="U8" s="31">
        <v>100</v>
      </c>
      <c r="V8" s="31">
        <v>20</v>
      </c>
      <c r="W8" s="308"/>
      <c r="X8" s="289"/>
      <c r="Y8" s="290"/>
      <c r="Z8" s="290"/>
      <c r="AA8" s="290"/>
      <c r="AB8" s="290"/>
      <c r="AC8" s="290"/>
      <c r="AD8" s="290"/>
      <c r="AE8" s="290"/>
      <c r="AF8" s="291"/>
      <c r="AG8" s="290"/>
      <c r="AH8" s="222"/>
      <c r="AI8" s="222"/>
      <c r="AJ8" s="222"/>
      <c r="AK8" s="290"/>
      <c r="AL8" s="290"/>
      <c r="AM8" s="290"/>
      <c r="AN8" s="290"/>
      <c r="AO8" s="305"/>
      <c r="AP8" s="289"/>
      <c r="AQ8" s="222"/>
      <c r="AR8" s="222"/>
      <c r="AS8" s="222"/>
      <c r="AT8" s="290"/>
      <c r="AU8" s="290"/>
      <c r="AV8" s="290"/>
      <c r="AW8" s="290"/>
      <c r="AX8" s="193"/>
      <c r="AY8" s="290"/>
      <c r="AZ8" s="222">
        <f>L8</f>
        <v>147</v>
      </c>
      <c r="BA8" s="222"/>
      <c r="BB8" s="222">
        <f>Q8</f>
        <v>147</v>
      </c>
      <c r="BC8" s="290">
        <f>R8*BB8</f>
        <v>4410</v>
      </c>
      <c r="BD8" s="290">
        <f>T8*BB8</f>
        <v>26.459999999999997</v>
      </c>
      <c r="BE8" s="290">
        <f>U8*BB8</f>
        <v>14700</v>
      </c>
      <c r="BF8" s="290">
        <f>V8*BB8</f>
        <v>2940</v>
      </c>
    </row>
    <row r="9" spans="6:58" ht="12.75">
      <c r="F9" s="5">
        <v>5</v>
      </c>
      <c r="G9" s="30" t="s">
        <v>483</v>
      </c>
      <c r="H9" s="31"/>
      <c r="I9" s="31"/>
      <c r="J9" s="31"/>
      <c r="K9" s="31">
        <v>147</v>
      </c>
      <c r="L9" s="31"/>
      <c r="M9" s="31"/>
      <c r="N9" s="32"/>
      <c r="O9" s="33"/>
      <c r="P9" s="33"/>
      <c r="Q9" s="30">
        <v>147</v>
      </c>
      <c r="R9" s="33">
        <v>18</v>
      </c>
      <c r="S9" s="307">
        <v>7.06</v>
      </c>
      <c r="T9" s="59">
        <v>0.18</v>
      </c>
      <c r="U9" s="31">
        <v>50</v>
      </c>
      <c r="V9" s="31">
        <v>5</v>
      </c>
      <c r="W9" s="308"/>
      <c r="X9" s="289"/>
      <c r="Y9" s="290"/>
      <c r="Z9" s="290"/>
      <c r="AA9" s="290"/>
      <c r="AB9" s="290"/>
      <c r="AC9" s="290"/>
      <c r="AD9" s="290"/>
      <c r="AE9" s="290"/>
      <c r="AF9" s="291"/>
      <c r="AG9" s="290"/>
      <c r="AH9" s="222"/>
      <c r="AI9" s="222"/>
      <c r="AJ9" s="222"/>
      <c r="AK9" s="290"/>
      <c r="AL9" s="290"/>
      <c r="AM9" s="290"/>
      <c r="AN9" s="290"/>
      <c r="AO9" s="305"/>
      <c r="AP9" s="289"/>
      <c r="AQ9" s="222"/>
      <c r="AR9" s="222"/>
      <c r="AS9" s="222"/>
      <c r="AT9" s="290"/>
      <c r="AU9" s="290"/>
      <c r="AV9" s="290"/>
      <c r="AW9" s="290"/>
      <c r="AX9" s="193"/>
      <c r="AY9" s="290">
        <f>K9</f>
        <v>147</v>
      </c>
      <c r="AZ9" s="222"/>
      <c r="BA9" s="222"/>
      <c r="BB9" s="222">
        <f>Q9</f>
        <v>147</v>
      </c>
      <c r="BC9" s="290">
        <f>R9*BB9</f>
        <v>2646</v>
      </c>
      <c r="BD9" s="290">
        <f>T9*BB9</f>
        <v>26.459999999999997</v>
      </c>
      <c r="BE9" s="290">
        <f>U9*BB9</f>
        <v>7350</v>
      </c>
      <c r="BF9" s="290">
        <f>V9*BB9</f>
        <v>735</v>
      </c>
    </row>
    <row r="10" spans="6:58" ht="12.75">
      <c r="F10" s="5"/>
      <c r="G10" s="30"/>
      <c r="H10" s="31"/>
      <c r="I10" s="31"/>
      <c r="J10" s="31"/>
      <c r="K10" s="31"/>
      <c r="L10" s="31"/>
      <c r="M10" s="31"/>
      <c r="N10" s="32"/>
      <c r="O10" s="33"/>
      <c r="P10" s="33"/>
      <c r="Q10" s="30"/>
      <c r="R10" s="33"/>
      <c r="S10" s="307"/>
      <c r="T10" s="59"/>
      <c r="U10" s="31"/>
      <c r="V10" s="31"/>
      <c r="W10" s="308"/>
      <c r="X10" s="289"/>
      <c r="Y10" s="290"/>
      <c r="Z10" s="290"/>
      <c r="AA10" s="290"/>
      <c r="AB10" s="290"/>
      <c r="AC10" s="290"/>
      <c r="AD10" s="290"/>
      <c r="AE10" s="290"/>
      <c r="AF10" s="291"/>
      <c r="AG10" s="290"/>
      <c r="AH10" s="222"/>
      <c r="AI10" s="222"/>
      <c r="AJ10" s="222"/>
      <c r="AK10" s="290"/>
      <c r="AL10" s="290"/>
      <c r="AM10" s="290"/>
      <c r="AN10" s="290"/>
      <c r="AO10" s="305"/>
      <c r="AP10" s="289"/>
      <c r="AQ10" s="222"/>
      <c r="AR10" s="222"/>
      <c r="AS10" s="222"/>
      <c r="AT10" s="290"/>
      <c r="AU10" s="290"/>
      <c r="AV10" s="290"/>
      <c r="AW10" s="290"/>
      <c r="AX10" s="193"/>
      <c r="AY10" s="290"/>
      <c r="AZ10" s="222"/>
      <c r="BA10" s="222"/>
      <c r="BB10" s="222"/>
      <c r="BC10" s="290"/>
      <c r="BD10" s="290"/>
      <c r="BE10" s="290"/>
      <c r="BF10" s="290"/>
    </row>
    <row r="11" spans="2:58" ht="12.75">
      <c r="B11" s="3" t="s">
        <v>326</v>
      </c>
      <c r="C11" s="3" t="s">
        <v>617</v>
      </c>
      <c r="D11" s="149" t="s">
        <v>20</v>
      </c>
      <c r="E11" s="149" t="s">
        <v>569</v>
      </c>
      <c r="F11" s="5">
        <v>1</v>
      </c>
      <c r="G11" s="150" t="s">
        <v>306</v>
      </c>
      <c r="H11" s="31"/>
      <c r="I11" s="31"/>
      <c r="J11" s="31"/>
      <c r="K11" s="31"/>
      <c r="L11" s="31">
        <v>133</v>
      </c>
      <c r="M11" s="30"/>
      <c r="N11" s="33">
        <v>133</v>
      </c>
      <c r="O11" s="33"/>
      <c r="P11" s="33"/>
      <c r="Q11" s="30"/>
      <c r="R11" s="33">
        <v>85</v>
      </c>
      <c r="S11" s="307">
        <v>7.9</v>
      </c>
      <c r="T11" s="59">
        <v>0.27</v>
      </c>
      <c r="U11" s="31">
        <v>1350</v>
      </c>
      <c r="V11" s="31">
        <v>30</v>
      </c>
      <c r="W11" s="308"/>
      <c r="X11" s="289"/>
      <c r="Y11" s="290">
        <f>L11</f>
        <v>133</v>
      </c>
      <c r="Z11" s="290"/>
      <c r="AA11" s="290">
        <f>N11</f>
        <v>133</v>
      </c>
      <c r="AB11" s="290">
        <f>R11*AA11</f>
        <v>11305</v>
      </c>
      <c r="AC11" s="290">
        <f>T11*AA11</f>
        <v>35.910000000000004</v>
      </c>
      <c r="AD11" s="290">
        <f>U11*AA11</f>
        <v>179550</v>
      </c>
      <c r="AE11" s="290">
        <f>V11*AA11</f>
        <v>3990</v>
      </c>
      <c r="AF11" s="291"/>
      <c r="AG11" s="290"/>
      <c r="AH11" s="222"/>
      <c r="AI11" s="222"/>
      <c r="AJ11" s="222"/>
      <c r="AK11" s="290"/>
      <c r="AL11" s="290"/>
      <c r="AM11" s="290"/>
      <c r="AN11" s="290"/>
      <c r="AO11" s="305"/>
      <c r="AP11" s="289"/>
      <c r="AQ11" s="222"/>
      <c r="AR11" s="222"/>
      <c r="AS11" s="222"/>
      <c r="AT11" s="290"/>
      <c r="AU11" s="290"/>
      <c r="AV11" s="290"/>
      <c r="AW11" s="290"/>
      <c r="AX11" s="193"/>
      <c r="AY11" s="290"/>
      <c r="AZ11" s="222"/>
      <c r="BA11" s="222"/>
      <c r="BB11" s="222"/>
      <c r="BC11" s="290"/>
      <c r="BD11" s="290"/>
      <c r="BE11" s="290"/>
      <c r="BF11" s="290"/>
    </row>
    <row r="12" spans="6:58" ht="12.75">
      <c r="F12" s="5">
        <v>2</v>
      </c>
      <c r="G12" s="30" t="s">
        <v>459</v>
      </c>
      <c r="H12" s="31"/>
      <c r="I12" s="31"/>
      <c r="J12" s="31"/>
      <c r="K12" s="31">
        <v>133</v>
      </c>
      <c r="L12" s="31"/>
      <c r="M12" s="30"/>
      <c r="N12" s="31"/>
      <c r="O12" s="31"/>
      <c r="P12" s="31"/>
      <c r="Q12" s="30">
        <v>133</v>
      </c>
      <c r="R12" s="33">
        <v>58</v>
      </c>
      <c r="S12" s="307">
        <v>7.6</v>
      </c>
      <c r="T12" s="59">
        <v>0.21</v>
      </c>
      <c r="U12" s="31">
        <v>750</v>
      </c>
      <c r="V12" s="31">
        <v>15</v>
      </c>
      <c r="W12" s="308"/>
      <c r="X12" s="289"/>
      <c r="Y12" s="290"/>
      <c r="Z12" s="290"/>
      <c r="AA12" s="290"/>
      <c r="AB12" s="290"/>
      <c r="AC12" s="290"/>
      <c r="AD12" s="290"/>
      <c r="AE12" s="290"/>
      <c r="AF12" s="291"/>
      <c r="AG12" s="290"/>
      <c r="AH12" s="222"/>
      <c r="AI12" s="222"/>
      <c r="AJ12" s="222"/>
      <c r="AK12" s="290"/>
      <c r="AL12" s="290"/>
      <c r="AM12" s="290"/>
      <c r="AN12" s="290"/>
      <c r="AO12" s="305"/>
      <c r="AP12" s="289"/>
      <c r="AQ12" s="222"/>
      <c r="AR12" s="222"/>
      <c r="AS12" s="222"/>
      <c r="AT12" s="290"/>
      <c r="AU12" s="290"/>
      <c r="AV12" s="290"/>
      <c r="AW12" s="290"/>
      <c r="AX12" s="193"/>
      <c r="AY12" s="290">
        <f>K12</f>
        <v>133</v>
      </c>
      <c r="AZ12" s="222"/>
      <c r="BA12" s="222"/>
      <c r="BB12" s="222">
        <f>Q12</f>
        <v>133</v>
      </c>
      <c r="BC12" s="290">
        <f>R12*BB12</f>
        <v>7714</v>
      </c>
      <c r="BD12" s="290">
        <f>T12*BB12</f>
        <v>27.93</v>
      </c>
      <c r="BE12" s="290">
        <f>U12*BB12</f>
        <v>99750</v>
      </c>
      <c r="BF12" s="290">
        <f>V12*BB12</f>
        <v>1995</v>
      </c>
    </row>
    <row r="13" spans="6:58" ht="12.75">
      <c r="F13" s="5">
        <v>3</v>
      </c>
      <c r="G13" s="30" t="s">
        <v>461</v>
      </c>
      <c r="H13" s="31"/>
      <c r="I13" s="31"/>
      <c r="J13" s="31"/>
      <c r="K13" s="31">
        <v>133</v>
      </c>
      <c r="L13" s="31"/>
      <c r="M13" s="30"/>
      <c r="N13" s="31"/>
      <c r="O13" s="31"/>
      <c r="P13" s="31"/>
      <c r="Q13" s="30">
        <v>133</v>
      </c>
      <c r="R13" s="33">
        <v>32</v>
      </c>
      <c r="S13" s="307">
        <v>7.6</v>
      </c>
      <c r="T13" s="59">
        <v>0.2</v>
      </c>
      <c r="U13" s="31">
        <v>300</v>
      </c>
      <c r="V13" s="31">
        <v>10</v>
      </c>
      <c r="W13" s="308"/>
      <c r="X13" s="289"/>
      <c r="Y13" s="290"/>
      <c r="Z13" s="290"/>
      <c r="AA13" s="290"/>
      <c r="AB13" s="290"/>
      <c r="AC13" s="290"/>
      <c r="AD13" s="290"/>
      <c r="AE13" s="290"/>
      <c r="AF13" s="291"/>
      <c r="AG13" s="290"/>
      <c r="AH13" s="222"/>
      <c r="AI13" s="222"/>
      <c r="AJ13" s="222"/>
      <c r="AK13" s="290"/>
      <c r="AL13" s="290"/>
      <c r="AM13" s="290"/>
      <c r="AN13" s="290"/>
      <c r="AO13" s="305"/>
      <c r="AP13" s="289"/>
      <c r="AQ13" s="222"/>
      <c r="AR13" s="222"/>
      <c r="AS13" s="222"/>
      <c r="AT13" s="290"/>
      <c r="AU13" s="290"/>
      <c r="AV13" s="290"/>
      <c r="AW13" s="290"/>
      <c r="AX13" s="193"/>
      <c r="AY13" s="290">
        <f>K13</f>
        <v>133</v>
      </c>
      <c r="AZ13" s="222"/>
      <c r="BA13" s="222"/>
      <c r="BB13" s="222">
        <f>Q13</f>
        <v>133</v>
      </c>
      <c r="BC13" s="290">
        <f>R13*BB13</f>
        <v>4256</v>
      </c>
      <c r="BD13" s="290">
        <f>T13*BB13</f>
        <v>26.6</v>
      </c>
      <c r="BE13" s="290">
        <f>U13*BB13</f>
        <v>39900</v>
      </c>
      <c r="BF13" s="290">
        <f>V13*BB13</f>
        <v>1330</v>
      </c>
    </row>
    <row r="14" spans="6:58" ht="12.75">
      <c r="F14" s="5"/>
      <c r="G14" s="309"/>
      <c r="H14" s="31"/>
      <c r="I14" s="31"/>
      <c r="J14" s="31"/>
      <c r="K14" s="31"/>
      <c r="L14" s="31"/>
      <c r="M14" s="30"/>
      <c r="N14" s="31"/>
      <c r="O14" s="31"/>
      <c r="P14" s="31"/>
      <c r="Q14" s="30"/>
      <c r="R14" s="33"/>
      <c r="S14" s="307"/>
      <c r="T14" s="59"/>
      <c r="U14" s="31"/>
      <c r="V14" s="31"/>
      <c r="W14" s="308"/>
      <c r="X14" s="289"/>
      <c r="Y14" s="290"/>
      <c r="Z14" s="290"/>
      <c r="AA14" s="290"/>
      <c r="AB14" s="290"/>
      <c r="AC14" s="290"/>
      <c r="AD14" s="290"/>
      <c r="AE14" s="290"/>
      <c r="AF14" s="291"/>
      <c r="AG14" s="290"/>
      <c r="AH14" s="222"/>
      <c r="AI14" s="222"/>
      <c r="AJ14" s="222"/>
      <c r="AK14" s="290"/>
      <c r="AL14" s="290"/>
      <c r="AM14" s="290"/>
      <c r="AN14" s="290"/>
      <c r="AO14" s="305"/>
      <c r="AP14" s="289"/>
      <c r="AQ14" s="222"/>
      <c r="AR14" s="222"/>
      <c r="AS14" s="222"/>
      <c r="AT14" s="290"/>
      <c r="AU14" s="290"/>
      <c r="AV14" s="290"/>
      <c r="AW14" s="290"/>
      <c r="AX14" s="193"/>
      <c r="AY14" s="290"/>
      <c r="AZ14" s="222"/>
      <c r="BA14" s="222"/>
      <c r="BB14" s="222"/>
      <c r="BC14" s="290"/>
      <c r="BD14" s="290"/>
      <c r="BE14" s="290"/>
      <c r="BF14" s="290"/>
    </row>
    <row r="15" spans="2:58" ht="12.75">
      <c r="B15" s="3" t="s">
        <v>337</v>
      </c>
      <c r="C15" s="3" t="s">
        <v>618</v>
      </c>
      <c r="D15" s="149" t="s">
        <v>20</v>
      </c>
      <c r="E15" s="149" t="s">
        <v>569</v>
      </c>
      <c r="F15" s="5">
        <v>1</v>
      </c>
      <c r="G15" s="150" t="s">
        <v>306</v>
      </c>
      <c r="H15" s="31"/>
      <c r="I15" s="31"/>
      <c r="J15" s="31"/>
      <c r="K15" s="31"/>
      <c r="L15" s="31">
        <v>49</v>
      </c>
      <c r="M15" s="30"/>
      <c r="N15" s="31">
        <v>49</v>
      </c>
      <c r="O15" s="31"/>
      <c r="P15" s="31"/>
      <c r="Q15" s="30"/>
      <c r="R15" s="33">
        <v>80</v>
      </c>
      <c r="S15" s="307">
        <v>4</v>
      </c>
      <c r="T15" s="59">
        <v>0.2</v>
      </c>
      <c r="U15" s="31">
        <v>250</v>
      </c>
      <c r="V15" s="31">
        <v>30</v>
      </c>
      <c r="W15" s="308"/>
      <c r="X15" s="289"/>
      <c r="Y15" s="290">
        <f>L15</f>
        <v>49</v>
      </c>
      <c r="Z15" s="290"/>
      <c r="AA15" s="290">
        <f>N15</f>
        <v>49</v>
      </c>
      <c r="AB15" s="290">
        <f>R15*AA15</f>
        <v>3920</v>
      </c>
      <c r="AC15" s="290">
        <f>T15*AA15</f>
        <v>9.8</v>
      </c>
      <c r="AD15" s="290">
        <f>U15*AA15</f>
        <v>12250</v>
      </c>
      <c r="AE15" s="290">
        <f>V15*AA15</f>
        <v>1470</v>
      </c>
      <c r="AF15" s="291"/>
      <c r="AG15" s="290"/>
      <c r="AH15" s="222"/>
      <c r="AI15" s="222"/>
      <c r="AJ15" s="222"/>
      <c r="AK15" s="290"/>
      <c r="AL15" s="290"/>
      <c r="AM15" s="290"/>
      <c r="AN15" s="290"/>
      <c r="AO15" s="305"/>
      <c r="AP15" s="289"/>
      <c r="AQ15" s="222"/>
      <c r="AR15" s="222"/>
      <c r="AS15" s="222"/>
      <c r="AT15" s="290"/>
      <c r="AU15" s="290"/>
      <c r="AV15" s="290"/>
      <c r="AW15" s="290"/>
      <c r="AX15" s="193"/>
      <c r="AY15" s="290"/>
      <c r="AZ15" s="222"/>
      <c r="BA15" s="222"/>
      <c r="BB15" s="222"/>
      <c r="BC15" s="290"/>
      <c r="BD15" s="290"/>
      <c r="BE15" s="290"/>
      <c r="BF15" s="290"/>
    </row>
    <row r="16" spans="6:58" ht="12.75">
      <c r="F16" s="5">
        <v>2</v>
      </c>
      <c r="G16" s="30" t="s">
        <v>459</v>
      </c>
      <c r="H16" s="31"/>
      <c r="I16" s="31"/>
      <c r="J16" s="31"/>
      <c r="K16" s="31">
        <v>49</v>
      </c>
      <c r="L16" s="31"/>
      <c r="M16" s="30"/>
      <c r="N16" s="31"/>
      <c r="O16" s="31"/>
      <c r="P16" s="31"/>
      <c r="Q16" s="30">
        <v>49</v>
      </c>
      <c r="R16" s="33">
        <v>31</v>
      </c>
      <c r="S16" s="307">
        <v>6.5</v>
      </c>
      <c r="T16" s="59">
        <v>0.21</v>
      </c>
      <c r="U16" s="31">
        <v>430</v>
      </c>
      <c r="V16" s="31">
        <v>10</v>
      </c>
      <c r="W16" s="308"/>
      <c r="X16" s="289"/>
      <c r="Y16" s="290"/>
      <c r="Z16" s="290"/>
      <c r="AA16" s="290"/>
      <c r="AB16" s="290"/>
      <c r="AC16" s="290"/>
      <c r="AD16" s="290"/>
      <c r="AE16" s="290"/>
      <c r="AF16" s="291"/>
      <c r="AG16" s="290"/>
      <c r="AH16" s="222"/>
      <c r="AI16" s="222"/>
      <c r="AJ16" s="222"/>
      <c r="AK16" s="290"/>
      <c r="AL16" s="290"/>
      <c r="AM16" s="290"/>
      <c r="AN16" s="290"/>
      <c r="AO16" s="305"/>
      <c r="AP16" s="289"/>
      <c r="AQ16" s="222"/>
      <c r="AR16" s="222"/>
      <c r="AS16" s="222"/>
      <c r="AT16" s="290"/>
      <c r="AU16" s="290"/>
      <c r="AV16" s="290"/>
      <c r="AW16" s="290"/>
      <c r="AX16" s="193"/>
      <c r="AY16" s="290">
        <f>K16</f>
        <v>49</v>
      </c>
      <c r="AZ16" s="222"/>
      <c r="BA16" s="222"/>
      <c r="BB16" s="222">
        <f>Q16</f>
        <v>49</v>
      </c>
      <c r="BC16" s="290">
        <f>R16*BB16</f>
        <v>1519</v>
      </c>
      <c r="BD16" s="290">
        <f>T16*BB16</f>
        <v>10.29</v>
      </c>
      <c r="BE16" s="290">
        <f>U16*BB16</f>
        <v>21070</v>
      </c>
      <c r="BF16" s="290">
        <f>V16*BB16</f>
        <v>490</v>
      </c>
    </row>
    <row r="17" spans="6:58" ht="12.75">
      <c r="F17" s="5">
        <v>3</v>
      </c>
      <c r="G17" s="30" t="s">
        <v>461</v>
      </c>
      <c r="H17" s="31"/>
      <c r="I17" s="31"/>
      <c r="J17" s="31"/>
      <c r="K17" s="31">
        <v>49</v>
      </c>
      <c r="L17" s="31"/>
      <c r="M17" s="30"/>
      <c r="N17" s="31"/>
      <c r="O17" s="31"/>
      <c r="P17" s="31"/>
      <c r="Q17" s="30">
        <v>49</v>
      </c>
      <c r="R17" s="33">
        <v>24</v>
      </c>
      <c r="S17" s="307">
        <v>7.06</v>
      </c>
      <c r="T17" s="59">
        <v>0.16</v>
      </c>
      <c r="U17" s="31">
        <v>75</v>
      </c>
      <c r="V17" s="31">
        <v>15</v>
      </c>
      <c r="W17" s="308"/>
      <c r="X17" s="289"/>
      <c r="Y17" s="290"/>
      <c r="Z17" s="290"/>
      <c r="AA17" s="290"/>
      <c r="AB17" s="290"/>
      <c r="AC17" s="290"/>
      <c r="AD17" s="290"/>
      <c r="AE17" s="290"/>
      <c r="AF17" s="291"/>
      <c r="AG17" s="290"/>
      <c r="AH17" s="222"/>
      <c r="AI17" s="222"/>
      <c r="AJ17" s="222"/>
      <c r="AK17" s="290"/>
      <c r="AL17" s="290"/>
      <c r="AM17" s="290"/>
      <c r="AN17" s="290"/>
      <c r="AO17" s="305"/>
      <c r="AP17" s="289"/>
      <c r="AQ17" s="222"/>
      <c r="AR17" s="222"/>
      <c r="AS17" s="222"/>
      <c r="AT17" s="290"/>
      <c r="AU17" s="290"/>
      <c r="AV17" s="290"/>
      <c r="AW17" s="290"/>
      <c r="AX17" s="193"/>
      <c r="AY17" s="290">
        <f>K17</f>
        <v>49</v>
      </c>
      <c r="AZ17" s="222"/>
      <c r="BA17" s="222"/>
      <c r="BB17" s="222">
        <f>Q17</f>
        <v>49</v>
      </c>
      <c r="BC17" s="290">
        <f>R17*BB17</f>
        <v>1176</v>
      </c>
      <c r="BD17" s="290">
        <f>T17*BB17</f>
        <v>7.84</v>
      </c>
      <c r="BE17" s="290">
        <f>U17*BB17</f>
        <v>3675</v>
      </c>
      <c r="BF17" s="290">
        <f>V17*BB17</f>
        <v>735</v>
      </c>
    </row>
    <row r="18" spans="6:58" ht="12.75">
      <c r="F18" s="5">
        <v>4</v>
      </c>
      <c r="G18" s="30" t="s">
        <v>573</v>
      </c>
      <c r="H18" s="31"/>
      <c r="I18" s="31"/>
      <c r="J18" s="31"/>
      <c r="K18" s="31"/>
      <c r="L18" s="31">
        <v>49</v>
      </c>
      <c r="M18" s="30"/>
      <c r="N18" s="31"/>
      <c r="O18" s="31"/>
      <c r="P18" s="31"/>
      <c r="Q18" s="30">
        <v>49</v>
      </c>
      <c r="R18" s="33">
        <v>30</v>
      </c>
      <c r="S18" s="307">
        <v>7.06</v>
      </c>
      <c r="T18" s="59">
        <v>0.18</v>
      </c>
      <c r="U18" s="31">
        <v>150</v>
      </c>
      <c r="V18" s="31">
        <v>35</v>
      </c>
      <c r="W18" s="308"/>
      <c r="X18" s="289"/>
      <c r="Y18" s="290"/>
      <c r="Z18" s="290"/>
      <c r="AA18" s="290"/>
      <c r="AB18" s="290"/>
      <c r="AC18" s="290"/>
      <c r="AD18" s="290"/>
      <c r="AE18" s="290"/>
      <c r="AF18" s="291"/>
      <c r="AG18" s="290"/>
      <c r="AH18" s="222"/>
      <c r="AI18" s="222"/>
      <c r="AJ18" s="222"/>
      <c r="AK18" s="290"/>
      <c r="AL18" s="290"/>
      <c r="AM18" s="290"/>
      <c r="AN18" s="290"/>
      <c r="AO18" s="305"/>
      <c r="AP18" s="289"/>
      <c r="AQ18" s="222"/>
      <c r="AR18" s="222"/>
      <c r="AS18" s="222"/>
      <c r="AT18" s="290"/>
      <c r="AU18" s="290"/>
      <c r="AV18" s="290"/>
      <c r="AW18" s="290"/>
      <c r="AX18" s="193"/>
      <c r="AY18" s="290"/>
      <c r="AZ18" s="222">
        <f>L18</f>
        <v>49</v>
      </c>
      <c r="BA18" s="222"/>
      <c r="BB18" s="222">
        <f>Q18</f>
        <v>49</v>
      </c>
      <c r="BC18" s="290">
        <f>R18*BB18</f>
        <v>1470</v>
      </c>
      <c r="BD18" s="290">
        <f>T18*BB18</f>
        <v>8.82</v>
      </c>
      <c r="BE18" s="290">
        <f>U18*BB18</f>
        <v>7350</v>
      </c>
      <c r="BF18" s="290">
        <f>V18*BB18</f>
        <v>1715</v>
      </c>
    </row>
    <row r="19" spans="6:58" ht="12.75">
      <c r="F19" s="5">
        <v>5</v>
      </c>
      <c r="G19" s="30" t="s">
        <v>483</v>
      </c>
      <c r="H19" s="31"/>
      <c r="I19" s="31"/>
      <c r="J19" s="31"/>
      <c r="K19" s="31">
        <v>49</v>
      </c>
      <c r="L19" s="31"/>
      <c r="M19" s="30"/>
      <c r="N19" s="31"/>
      <c r="O19" s="31"/>
      <c r="P19" s="31"/>
      <c r="Q19" s="30">
        <v>49</v>
      </c>
      <c r="R19" s="33">
        <v>18</v>
      </c>
      <c r="S19" s="307">
        <v>7.06</v>
      </c>
      <c r="T19" s="59">
        <v>0.18</v>
      </c>
      <c r="U19" s="31">
        <v>70</v>
      </c>
      <c r="V19" s="31">
        <v>10</v>
      </c>
      <c r="W19" s="308"/>
      <c r="X19" s="289"/>
      <c r="Y19" s="290"/>
      <c r="Z19" s="290"/>
      <c r="AA19" s="290"/>
      <c r="AB19" s="290"/>
      <c r="AC19" s="290"/>
      <c r="AD19" s="290"/>
      <c r="AE19" s="290"/>
      <c r="AF19" s="291"/>
      <c r="AG19" s="290"/>
      <c r="AH19" s="222"/>
      <c r="AI19" s="222"/>
      <c r="AJ19" s="222"/>
      <c r="AK19" s="290"/>
      <c r="AL19" s="290"/>
      <c r="AM19" s="290"/>
      <c r="AN19" s="290"/>
      <c r="AO19" s="305"/>
      <c r="AP19" s="289"/>
      <c r="AQ19" s="222"/>
      <c r="AR19" s="222"/>
      <c r="AS19" s="222"/>
      <c r="AT19" s="290"/>
      <c r="AU19" s="290"/>
      <c r="AV19" s="290"/>
      <c r="AW19" s="290"/>
      <c r="AX19" s="193"/>
      <c r="AY19" s="290">
        <f>K19</f>
        <v>49</v>
      </c>
      <c r="AZ19" s="222"/>
      <c r="BA19" s="222"/>
      <c r="BB19" s="222">
        <f>Q19</f>
        <v>49</v>
      </c>
      <c r="BC19" s="290">
        <f>R19*BB19</f>
        <v>882</v>
      </c>
      <c r="BD19" s="290">
        <f>T19*BB19</f>
        <v>8.82</v>
      </c>
      <c r="BE19" s="290">
        <f>U19*BB19</f>
        <v>3430</v>
      </c>
      <c r="BF19" s="290">
        <f>V19*BB19</f>
        <v>490</v>
      </c>
    </row>
    <row r="20" spans="6:58" ht="12.75">
      <c r="F20" s="5"/>
      <c r="G20" s="309"/>
      <c r="H20" s="31"/>
      <c r="I20" s="31"/>
      <c r="J20" s="31"/>
      <c r="K20" s="31"/>
      <c r="L20" s="31"/>
      <c r="M20" s="30"/>
      <c r="N20" s="31"/>
      <c r="O20" s="31"/>
      <c r="P20" s="31"/>
      <c r="Q20" s="30"/>
      <c r="R20" s="33"/>
      <c r="S20" s="307"/>
      <c r="T20" s="59"/>
      <c r="U20" s="31"/>
      <c r="V20" s="31"/>
      <c r="W20" s="308"/>
      <c r="X20" s="289"/>
      <c r="Y20" s="290"/>
      <c r="Z20" s="290"/>
      <c r="AA20" s="290"/>
      <c r="AB20" s="290"/>
      <c r="AC20" s="290"/>
      <c r="AD20" s="290"/>
      <c r="AE20" s="290"/>
      <c r="AF20" s="291"/>
      <c r="AG20" s="290"/>
      <c r="AH20" s="222"/>
      <c r="AI20" s="222"/>
      <c r="AJ20" s="222"/>
      <c r="AK20" s="290"/>
      <c r="AL20" s="290"/>
      <c r="AM20" s="290"/>
      <c r="AN20" s="290"/>
      <c r="AO20" s="305"/>
      <c r="AP20" s="289"/>
      <c r="AQ20" s="222"/>
      <c r="AR20" s="222"/>
      <c r="AS20" s="222"/>
      <c r="AT20" s="290"/>
      <c r="AU20" s="290"/>
      <c r="AV20" s="290"/>
      <c r="AW20" s="290"/>
      <c r="AX20" s="193"/>
      <c r="AY20" s="290"/>
      <c r="AZ20" s="222"/>
      <c r="BA20" s="222"/>
      <c r="BB20" s="222"/>
      <c r="BC20" s="290"/>
      <c r="BD20" s="290"/>
      <c r="BE20" s="290"/>
      <c r="BF20" s="290"/>
    </row>
    <row r="21" spans="2:58" ht="12.75">
      <c r="B21" s="3" t="s">
        <v>340</v>
      </c>
      <c r="C21" s="3" t="s">
        <v>619</v>
      </c>
      <c r="D21" s="149" t="s">
        <v>289</v>
      </c>
      <c r="E21" s="149" t="s">
        <v>569</v>
      </c>
      <c r="F21" s="5">
        <v>1</v>
      </c>
      <c r="G21" s="150" t="s">
        <v>306</v>
      </c>
      <c r="H21" s="31"/>
      <c r="I21" s="31"/>
      <c r="J21" s="31"/>
      <c r="K21" s="31"/>
      <c r="L21" s="31">
        <v>44.3</v>
      </c>
      <c r="M21" s="30"/>
      <c r="N21" s="31">
        <v>44.3</v>
      </c>
      <c r="O21" s="31"/>
      <c r="P21" s="31"/>
      <c r="Q21" s="30"/>
      <c r="R21" s="33">
        <v>85</v>
      </c>
      <c r="S21" s="307">
        <v>7.9</v>
      </c>
      <c r="T21" s="59">
        <v>0.27</v>
      </c>
      <c r="U21" s="31">
        <v>1550</v>
      </c>
      <c r="V21" s="31">
        <v>30</v>
      </c>
      <c r="W21" s="308"/>
      <c r="X21" s="289"/>
      <c r="Y21" s="290">
        <f>L21</f>
        <v>44.3</v>
      </c>
      <c r="Z21" s="290"/>
      <c r="AA21" s="290">
        <f>N21</f>
        <v>44.3</v>
      </c>
      <c r="AB21" s="290">
        <f>R21*AA21</f>
        <v>3765.4999999999995</v>
      </c>
      <c r="AC21" s="290">
        <f>T21*AA21</f>
        <v>11.961</v>
      </c>
      <c r="AD21" s="290">
        <f>U21*AA21</f>
        <v>68665</v>
      </c>
      <c r="AE21" s="290">
        <f>V21*AA21</f>
        <v>1329</v>
      </c>
      <c r="AF21" s="291"/>
      <c r="AG21" s="290"/>
      <c r="AH21" s="222"/>
      <c r="AI21" s="222"/>
      <c r="AJ21" s="222"/>
      <c r="AK21" s="290"/>
      <c r="AL21" s="290"/>
      <c r="AM21" s="290"/>
      <c r="AN21" s="290"/>
      <c r="AO21" s="305"/>
      <c r="AP21" s="289"/>
      <c r="AQ21" s="222"/>
      <c r="AR21" s="222"/>
      <c r="AS21" s="222"/>
      <c r="AT21" s="290"/>
      <c r="AU21" s="290"/>
      <c r="AV21" s="290"/>
      <c r="AW21" s="290"/>
      <c r="AX21" s="193"/>
      <c r="AY21" s="290"/>
      <c r="AZ21" s="222"/>
      <c r="BA21" s="222"/>
      <c r="BB21" s="222"/>
      <c r="BC21" s="290"/>
      <c r="BD21" s="290"/>
      <c r="BE21" s="290"/>
      <c r="BF21" s="290"/>
    </row>
    <row r="22" spans="6:58" ht="12.75">
      <c r="F22" s="5">
        <v>2</v>
      </c>
      <c r="G22" s="30" t="s">
        <v>459</v>
      </c>
      <c r="H22" s="31"/>
      <c r="I22" s="31"/>
      <c r="J22" s="31"/>
      <c r="K22" s="31">
        <v>44.3</v>
      </c>
      <c r="L22" s="31"/>
      <c r="M22" s="30"/>
      <c r="N22" s="31"/>
      <c r="O22" s="31"/>
      <c r="P22" s="31"/>
      <c r="Q22" s="30">
        <v>44.3</v>
      </c>
      <c r="R22" s="33">
        <v>58</v>
      </c>
      <c r="S22" s="307">
        <v>7.6</v>
      </c>
      <c r="T22" s="59">
        <v>0.21</v>
      </c>
      <c r="U22" s="31">
        <v>850</v>
      </c>
      <c r="V22" s="31">
        <v>18</v>
      </c>
      <c r="W22" s="308"/>
      <c r="X22" s="289"/>
      <c r="Y22" s="290"/>
      <c r="Z22" s="290"/>
      <c r="AA22" s="290"/>
      <c r="AB22" s="290"/>
      <c r="AC22" s="290"/>
      <c r="AD22" s="290"/>
      <c r="AE22" s="290"/>
      <c r="AF22" s="291"/>
      <c r="AG22" s="290"/>
      <c r="AH22" s="222"/>
      <c r="AI22" s="222"/>
      <c r="AJ22" s="222"/>
      <c r="AK22" s="290"/>
      <c r="AL22" s="290"/>
      <c r="AM22" s="290"/>
      <c r="AN22" s="290"/>
      <c r="AO22" s="305"/>
      <c r="AP22" s="289"/>
      <c r="AQ22" s="222"/>
      <c r="AR22" s="222"/>
      <c r="AS22" s="222"/>
      <c r="AT22" s="290"/>
      <c r="AU22" s="290"/>
      <c r="AV22" s="290"/>
      <c r="AW22" s="290"/>
      <c r="AX22" s="193"/>
      <c r="AY22" s="290">
        <f>K22</f>
        <v>44.3</v>
      </c>
      <c r="AZ22" s="222"/>
      <c r="BA22" s="222"/>
      <c r="BB22" s="222">
        <f>Q22</f>
        <v>44.3</v>
      </c>
      <c r="BC22" s="290">
        <f>R22*BB22</f>
        <v>2569.3999999999996</v>
      </c>
      <c r="BD22" s="290">
        <f>T22*BB22</f>
        <v>9.302999999999999</v>
      </c>
      <c r="BE22" s="290">
        <f>U22*BB22</f>
        <v>37655</v>
      </c>
      <c r="BF22" s="290">
        <f>V22*BB22</f>
        <v>797.4</v>
      </c>
    </row>
    <row r="23" spans="6:58" ht="12.75">
      <c r="F23" s="5">
        <v>3</v>
      </c>
      <c r="G23" s="30" t="s">
        <v>461</v>
      </c>
      <c r="H23" s="31"/>
      <c r="I23" s="31"/>
      <c r="J23" s="31"/>
      <c r="K23" s="31">
        <v>44.3</v>
      </c>
      <c r="L23" s="31"/>
      <c r="M23" s="30"/>
      <c r="N23" s="31"/>
      <c r="O23" s="31"/>
      <c r="P23" s="31"/>
      <c r="Q23" s="30">
        <v>44.3</v>
      </c>
      <c r="R23" s="33">
        <v>32</v>
      </c>
      <c r="S23" s="307">
        <v>7.6</v>
      </c>
      <c r="T23" s="59">
        <v>0.2</v>
      </c>
      <c r="U23" s="31">
        <v>320</v>
      </c>
      <c r="V23" s="31">
        <v>12</v>
      </c>
      <c r="W23" s="308"/>
      <c r="X23" s="289"/>
      <c r="Y23" s="290"/>
      <c r="Z23" s="290"/>
      <c r="AA23" s="290"/>
      <c r="AB23" s="290"/>
      <c r="AC23" s="290"/>
      <c r="AD23" s="290"/>
      <c r="AE23" s="290"/>
      <c r="AF23" s="291"/>
      <c r="AG23" s="290"/>
      <c r="AH23" s="222"/>
      <c r="AI23" s="222"/>
      <c r="AJ23" s="222"/>
      <c r="AK23" s="290"/>
      <c r="AL23" s="290"/>
      <c r="AM23" s="290"/>
      <c r="AN23" s="290"/>
      <c r="AO23" s="305"/>
      <c r="AP23" s="289"/>
      <c r="AQ23" s="222"/>
      <c r="AR23" s="222"/>
      <c r="AS23" s="222"/>
      <c r="AT23" s="290"/>
      <c r="AU23" s="290"/>
      <c r="AV23" s="290"/>
      <c r="AW23" s="290"/>
      <c r="AX23" s="193"/>
      <c r="AY23" s="290">
        <f>K23</f>
        <v>44.3</v>
      </c>
      <c r="AZ23" s="222"/>
      <c r="BA23" s="222"/>
      <c r="BB23" s="222">
        <f>Q23</f>
        <v>44.3</v>
      </c>
      <c r="BC23" s="290">
        <f>R23*BB23</f>
        <v>1417.6</v>
      </c>
      <c r="BD23" s="290">
        <f>T23*BB23</f>
        <v>8.86</v>
      </c>
      <c r="BE23" s="290">
        <f>U23*BB23</f>
        <v>14176</v>
      </c>
      <c r="BF23" s="290">
        <f>V23*BB23</f>
        <v>531.5999999999999</v>
      </c>
    </row>
    <row r="24" spans="6:58" ht="12.75">
      <c r="F24" s="5"/>
      <c r="G24" s="309"/>
      <c r="H24" s="31"/>
      <c r="I24" s="31"/>
      <c r="J24" s="31"/>
      <c r="K24" s="31"/>
      <c r="L24" s="31"/>
      <c r="M24" s="30"/>
      <c r="N24" s="31"/>
      <c r="O24" s="31"/>
      <c r="P24" s="31"/>
      <c r="Q24" s="30"/>
      <c r="R24" s="33"/>
      <c r="S24" s="307"/>
      <c r="T24" s="59"/>
      <c r="U24" s="31"/>
      <c r="V24" s="31"/>
      <c r="W24" s="308"/>
      <c r="X24" s="289"/>
      <c r="Y24" s="290"/>
      <c r="Z24" s="290"/>
      <c r="AA24" s="290"/>
      <c r="AB24" s="290"/>
      <c r="AC24" s="290"/>
      <c r="AD24" s="290"/>
      <c r="AE24" s="290"/>
      <c r="AF24" s="291"/>
      <c r="AG24" s="290"/>
      <c r="AH24" s="222"/>
      <c r="AI24" s="222"/>
      <c r="AJ24" s="222"/>
      <c r="AK24" s="290"/>
      <c r="AL24" s="290"/>
      <c r="AM24" s="290"/>
      <c r="AN24" s="290"/>
      <c r="AO24" s="305"/>
      <c r="AP24" s="289"/>
      <c r="AQ24" s="222"/>
      <c r="AR24" s="222"/>
      <c r="AS24" s="222"/>
      <c r="AT24" s="290"/>
      <c r="AU24" s="290"/>
      <c r="AV24" s="290"/>
      <c r="AW24" s="290"/>
      <c r="AX24" s="193"/>
      <c r="AY24" s="290"/>
      <c r="AZ24" s="222"/>
      <c r="BA24" s="222"/>
      <c r="BB24" s="222"/>
      <c r="BC24" s="290"/>
      <c r="BD24" s="290"/>
      <c r="BE24" s="290"/>
      <c r="BF24" s="290"/>
    </row>
    <row r="25" spans="2:58" ht="12.75">
      <c r="B25" s="3" t="s">
        <v>344</v>
      </c>
      <c r="C25" s="3" t="s">
        <v>620</v>
      </c>
      <c r="D25" s="149" t="s">
        <v>20</v>
      </c>
      <c r="E25" s="149" t="s">
        <v>569</v>
      </c>
      <c r="F25" s="5">
        <v>1</v>
      </c>
      <c r="G25" s="150" t="s">
        <v>621</v>
      </c>
      <c r="H25" s="31"/>
      <c r="I25" s="31"/>
      <c r="J25" s="31"/>
      <c r="K25" s="31"/>
      <c r="L25" s="31">
        <v>24.9</v>
      </c>
      <c r="M25" s="30"/>
      <c r="N25" s="31">
        <v>24.9</v>
      </c>
      <c r="O25" s="31"/>
      <c r="P25" s="31"/>
      <c r="Q25" s="30"/>
      <c r="R25" s="33">
        <v>80</v>
      </c>
      <c r="S25" s="307">
        <v>4</v>
      </c>
      <c r="T25" s="59">
        <v>0.2</v>
      </c>
      <c r="U25" s="31">
        <v>3500</v>
      </c>
      <c r="V25" s="31">
        <v>50</v>
      </c>
      <c r="W25" s="308"/>
      <c r="X25" s="289"/>
      <c r="Y25" s="290">
        <f>L25</f>
        <v>24.9</v>
      </c>
      <c r="Z25" s="290"/>
      <c r="AA25" s="290">
        <f>N25</f>
        <v>24.9</v>
      </c>
      <c r="AB25" s="290">
        <f>R25*AA25</f>
        <v>1992</v>
      </c>
      <c r="AC25" s="290">
        <f>T25*AA25</f>
        <v>4.98</v>
      </c>
      <c r="AD25" s="290">
        <f>U25*AA25</f>
        <v>87150</v>
      </c>
      <c r="AE25" s="290">
        <f>V25*AA25</f>
        <v>1245</v>
      </c>
      <c r="AF25" s="310"/>
      <c r="AG25" s="290"/>
      <c r="AH25" s="222"/>
      <c r="AI25" s="222"/>
      <c r="AJ25" s="222"/>
      <c r="AK25" s="290"/>
      <c r="AL25" s="290"/>
      <c r="AM25" s="290"/>
      <c r="AN25" s="290"/>
      <c r="AO25" s="305"/>
      <c r="AP25" s="289"/>
      <c r="AQ25" s="222"/>
      <c r="AR25" s="222"/>
      <c r="AS25" s="222"/>
      <c r="AT25" s="290"/>
      <c r="AU25" s="290"/>
      <c r="AV25" s="290"/>
      <c r="AW25" s="290"/>
      <c r="AX25" s="193"/>
      <c r="AY25" s="290"/>
      <c r="AZ25" s="222"/>
      <c r="BA25" s="222"/>
      <c r="BB25" s="222"/>
      <c r="BC25" s="290"/>
      <c r="BD25" s="290"/>
      <c r="BE25" s="290"/>
      <c r="BF25" s="290"/>
    </row>
    <row r="26" spans="6:58" ht="12.75">
      <c r="F26" s="5">
        <v>2</v>
      </c>
      <c r="G26" s="30" t="s">
        <v>459</v>
      </c>
      <c r="H26" s="31"/>
      <c r="I26" s="31"/>
      <c r="J26" s="31"/>
      <c r="K26" s="31">
        <v>24.9</v>
      </c>
      <c r="L26" s="31"/>
      <c r="M26" s="30"/>
      <c r="N26" s="31"/>
      <c r="O26" s="31"/>
      <c r="P26" s="31"/>
      <c r="Q26" s="30">
        <v>24.9</v>
      </c>
      <c r="R26" s="33">
        <v>31</v>
      </c>
      <c r="S26" s="307">
        <v>6.5</v>
      </c>
      <c r="T26" s="59">
        <v>0.21</v>
      </c>
      <c r="U26" s="31">
        <v>560</v>
      </c>
      <c r="V26" s="31">
        <v>60</v>
      </c>
      <c r="W26" s="308"/>
      <c r="X26" s="289"/>
      <c r="Y26" s="290"/>
      <c r="Z26" s="290"/>
      <c r="AA26" s="290"/>
      <c r="AB26" s="290"/>
      <c r="AC26" s="290"/>
      <c r="AD26" s="290"/>
      <c r="AE26" s="290"/>
      <c r="AF26" s="188"/>
      <c r="AG26" s="290"/>
      <c r="AH26" s="222"/>
      <c r="AI26" s="222"/>
      <c r="AJ26" s="222"/>
      <c r="AK26" s="290"/>
      <c r="AL26" s="290"/>
      <c r="AM26" s="290"/>
      <c r="AN26" s="290"/>
      <c r="AO26" s="305"/>
      <c r="AP26" s="289"/>
      <c r="AQ26" s="222"/>
      <c r="AR26" s="222"/>
      <c r="AS26" s="222"/>
      <c r="AT26" s="290"/>
      <c r="AU26" s="290"/>
      <c r="AV26" s="290"/>
      <c r="AW26" s="290"/>
      <c r="AX26" s="193"/>
      <c r="AY26" s="290">
        <f>K26</f>
        <v>24.9</v>
      </c>
      <c r="AZ26" s="222"/>
      <c r="BA26" s="222"/>
      <c r="BB26" s="222">
        <f>Q26</f>
        <v>24.9</v>
      </c>
      <c r="BC26" s="290">
        <f>R26*BB26</f>
        <v>771.9</v>
      </c>
      <c r="BD26" s="290">
        <f>T26*BB26</f>
        <v>5.228999999999999</v>
      </c>
      <c r="BE26" s="290">
        <f>U26*BB26</f>
        <v>13944</v>
      </c>
      <c r="BF26" s="290">
        <f>V26*BB26</f>
        <v>1494</v>
      </c>
    </row>
    <row r="27" spans="6:58" ht="12.75">
      <c r="F27" s="5">
        <v>3</v>
      </c>
      <c r="G27" s="30" t="s">
        <v>461</v>
      </c>
      <c r="H27" s="31"/>
      <c r="I27" s="31"/>
      <c r="J27" s="31"/>
      <c r="K27" s="31">
        <v>24.9</v>
      </c>
      <c r="L27" s="31"/>
      <c r="M27" s="30"/>
      <c r="N27" s="31"/>
      <c r="O27" s="31"/>
      <c r="P27" s="31"/>
      <c r="Q27" s="30">
        <v>24.9</v>
      </c>
      <c r="R27" s="33">
        <v>24</v>
      </c>
      <c r="S27" s="307">
        <v>7.06</v>
      </c>
      <c r="T27" s="59">
        <v>0.18</v>
      </c>
      <c r="U27" s="31">
        <v>93</v>
      </c>
      <c r="V27" s="31">
        <v>25</v>
      </c>
      <c r="W27" s="308"/>
      <c r="X27" s="289"/>
      <c r="Y27" s="290"/>
      <c r="Z27" s="290"/>
      <c r="AA27" s="290"/>
      <c r="AB27" s="290"/>
      <c r="AC27" s="290"/>
      <c r="AD27" s="290"/>
      <c r="AE27" s="290"/>
      <c r="AF27" s="188"/>
      <c r="AG27" s="290"/>
      <c r="AH27" s="222"/>
      <c r="AI27" s="222"/>
      <c r="AJ27" s="222"/>
      <c r="AK27" s="290"/>
      <c r="AL27" s="290"/>
      <c r="AM27" s="290"/>
      <c r="AN27" s="290"/>
      <c r="AO27" s="305"/>
      <c r="AP27" s="289"/>
      <c r="AQ27" s="222"/>
      <c r="AR27" s="222"/>
      <c r="AS27" s="222"/>
      <c r="AT27" s="290"/>
      <c r="AU27" s="290"/>
      <c r="AV27" s="290"/>
      <c r="AW27" s="290"/>
      <c r="AX27" s="193"/>
      <c r="AY27" s="290">
        <f>K27</f>
        <v>24.9</v>
      </c>
      <c r="AZ27" s="222"/>
      <c r="BA27" s="222"/>
      <c r="BB27" s="222">
        <f>Q27</f>
        <v>24.9</v>
      </c>
      <c r="BC27" s="290">
        <f>R27*BB27</f>
        <v>597.5999999999999</v>
      </c>
      <c r="BD27" s="290">
        <f>T27*BB27</f>
        <v>4.481999999999999</v>
      </c>
      <c r="BE27" s="290">
        <f>U27*BB27</f>
        <v>2315.7</v>
      </c>
      <c r="BF27" s="290">
        <f>V27*BB27</f>
        <v>622.5</v>
      </c>
    </row>
    <row r="28" spans="6:58" ht="12.75">
      <c r="F28" s="5">
        <v>4</v>
      </c>
      <c r="G28" s="30" t="s">
        <v>573</v>
      </c>
      <c r="H28" s="31"/>
      <c r="I28" s="31"/>
      <c r="J28" s="31"/>
      <c r="K28" s="31"/>
      <c r="L28" s="31">
        <v>24.9</v>
      </c>
      <c r="M28" s="30"/>
      <c r="N28" s="31"/>
      <c r="O28" s="31"/>
      <c r="P28" s="31"/>
      <c r="Q28" s="30">
        <v>24.9</v>
      </c>
      <c r="R28" s="33">
        <v>30</v>
      </c>
      <c r="S28" s="307">
        <v>7.06</v>
      </c>
      <c r="T28" s="59">
        <v>0.18</v>
      </c>
      <c r="U28" s="31">
        <v>350</v>
      </c>
      <c r="V28" s="31">
        <v>20</v>
      </c>
      <c r="W28" s="308"/>
      <c r="X28" s="289"/>
      <c r="Y28" s="290"/>
      <c r="Z28" s="290"/>
      <c r="AA28" s="290"/>
      <c r="AB28" s="290"/>
      <c r="AC28" s="290"/>
      <c r="AD28" s="290"/>
      <c r="AE28" s="290"/>
      <c r="AF28" s="311"/>
      <c r="AG28" s="290"/>
      <c r="AH28" s="222"/>
      <c r="AI28" s="222"/>
      <c r="AJ28" s="222"/>
      <c r="AK28" s="290"/>
      <c r="AL28" s="290"/>
      <c r="AM28" s="290"/>
      <c r="AN28" s="290"/>
      <c r="AO28" s="305"/>
      <c r="AP28" s="289"/>
      <c r="AQ28" s="222"/>
      <c r="AR28" s="222"/>
      <c r="AS28" s="222"/>
      <c r="AT28" s="290"/>
      <c r="AU28" s="290"/>
      <c r="AV28" s="290"/>
      <c r="AW28" s="290"/>
      <c r="AX28" s="193"/>
      <c r="AY28" s="290"/>
      <c r="AZ28" s="222">
        <f>L28</f>
        <v>24.9</v>
      </c>
      <c r="BA28" s="222"/>
      <c r="BB28" s="222">
        <f>Q28</f>
        <v>24.9</v>
      </c>
      <c r="BC28" s="290">
        <f>R28*BB28</f>
        <v>747</v>
      </c>
      <c r="BD28" s="290">
        <f>T28*BB28</f>
        <v>4.481999999999999</v>
      </c>
      <c r="BE28" s="290">
        <f>U28*BB28</f>
        <v>8715</v>
      </c>
      <c r="BF28" s="290">
        <f>V28*BB28</f>
        <v>498</v>
      </c>
    </row>
    <row r="29" spans="6:58" ht="12.75">
      <c r="F29" s="5">
        <v>5</v>
      </c>
      <c r="G29" s="150" t="s">
        <v>460</v>
      </c>
      <c r="H29" s="31"/>
      <c r="I29" s="31"/>
      <c r="J29" s="31"/>
      <c r="K29" s="31"/>
      <c r="L29" s="31">
        <v>24.9</v>
      </c>
      <c r="M29" s="30"/>
      <c r="N29" s="31"/>
      <c r="O29" s="31"/>
      <c r="P29" s="31"/>
      <c r="Q29" s="30">
        <v>24.9</v>
      </c>
      <c r="R29" s="33">
        <v>70</v>
      </c>
      <c r="S29" s="307">
        <v>9.5</v>
      </c>
      <c r="T29" s="59">
        <v>0.25</v>
      </c>
      <c r="U29" s="31">
        <v>125</v>
      </c>
      <c r="V29" s="31">
        <v>20</v>
      </c>
      <c r="W29" s="308"/>
      <c r="X29" s="289"/>
      <c r="Y29" s="290"/>
      <c r="Z29" s="290"/>
      <c r="AA29" s="290"/>
      <c r="AB29" s="290"/>
      <c r="AC29" s="290"/>
      <c r="AD29" s="290"/>
      <c r="AE29" s="290"/>
      <c r="AF29" s="188"/>
      <c r="AG29" s="290"/>
      <c r="AH29" s="222"/>
      <c r="AI29" s="222"/>
      <c r="AJ29" s="222"/>
      <c r="AK29" s="290"/>
      <c r="AL29" s="290"/>
      <c r="AM29" s="290"/>
      <c r="AN29" s="290"/>
      <c r="AO29" s="305"/>
      <c r="AP29" s="289"/>
      <c r="AQ29" s="222">
        <f>L29</f>
        <v>24.9</v>
      </c>
      <c r="AR29" s="222"/>
      <c r="AS29" s="222">
        <f>Q29</f>
        <v>24.9</v>
      </c>
      <c r="AT29" s="290">
        <f>R29*AS29</f>
        <v>1743</v>
      </c>
      <c r="AU29" s="290">
        <f>T29*AS29</f>
        <v>6.225</v>
      </c>
      <c r="AV29" s="290">
        <f>U29*AS29</f>
        <v>3112.5</v>
      </c>
      <c r="AW29" s="290">
        <f>V29*AS29</f>
        <v>498</v>
      </c>
      <c r="AX29" s="193"/>
      <c r="AY29" s="290"/>
      <c r="AZ29" s="222"/>
      <c r="BA29" s="222"/>
      <c r="BB29" s="222"/>
      <c r="BC29" s="290"/>
      <c r="BD29" s="290"/>
      <c r="BE29" s="290"/>
      <c r="BF29" s="290"/>
    </row>
    <row r="30" spans="6:58" ht="12.75">
      <c r="F30" s="5"/>
      <c r="G30" s="309"/>
      <c r="H30" s="31"/>
      <c r="I30" s="31"/>
      <c r="J30" s="31"/>
      <c r="K30" s="31"/>
      <c r="L30" s="31"/>
      <c r="M30" s="30"/>
      <c r="N30" s="31"/>
      <c r="O30" s="31"/>
      <c r="P30" s="31"/>
      <c r="Q30" s="30"/>
      <c r="R30" s="33"/>
      <c r="S30" s="307"/>
      <c r="T30" s="59"/>
      <c r="U30" s="31"/>
      <c r="V30" s="31"/>
      <c r="W30" s="308"/>
      <c r="X30" s="289"/>
      <c r="Y30" s="290"/>
      <c r="Z30" s="290"/>
      <c r="AA30" s="290"/>
      <c r="AB30" s="290"/>
      <c r="AC30" s="290"/>
      <c r="AD30" s="290"/>
      <c r="AE30" s="290"/>
      <c r="AF30" s="193"/>
      <c r="AG30" s="290"/>
      <c r="AH30" s="222"/>
      <c r="AI30" s="222"/>
      <c r="AJ30" s="222"/>
      <c r="AK30" s="290"/>
      <c r="AL30" s="290"/>
      <c r="AM30" s="290"/>
      <c r="AN30" s="290"/>
      <c r="AO30" s="305"/>
      <c r="AP30" s="289"/>
      <c r="AQ30" s="222"/>
      <c r="AR30" s="222"/>
      <c r="AS30" s="222"/>
      <c r="AT30" s="290"/>
      <c r="AU30" s="290"/>
      <c r="AV30" s="290"/>
      <c r="AW30" s="290"/>
      <c r="AX30" s="193"/>
      <c r="AY30" s="290"/>
      <c r="AZ30" s="222"/>
      <c r="BA30" s="222"/>
      <c r="BB30" s="222"/>
      <c r="BC30" s="290"/>
      <c r="BD30" s="290"/>
      <c r="BE30" s="290"/>
      <c r="BF30" s="290"/>
    </row>
    <row r="31" spans="2:58" ht="12.75">
      <c r="B31" s="3" t="s">
        <v>346</v>
      </c>
      <c r="C31" s="3" t="s">
        <v>622</v>
      </c>
      <c r="D31" s="149" t="s">
        <v>289</v>
      </c>
      <c r="E31" s="149" t="s">
        <v>569</v>
      </c>
      <c r="F31" s="5">
        <v>1</v>
      </c>
      <c r="G31" s="150" t="s">
        <v>306</v>
      </c>
      <c r="H31" s="31"/>
      <c r="I31" s="31"/>
      <c r="J31" s="31"/>
      <c r="K31" s="31"/>
      <c r="L31" s="31">
        <v>24.2</v>
      </c>
      <c r="M31" s="30"/>
      <c r="N31" s="31">
        <v>24.2</v>
      </c>
      <c r="O31" s="31"/>
      <c r="P31" s="31"/>
      <c r="Q31" s="30"/>
      <c r="R31" s="33">
        <v>85</v>
      </c>
      <c r="S31" s="307">
        <v>8.01</v>
      </c>
      <c r="T31" s="59">
        <v>0.29</v>
      </c>
      <c r="U31" s="31">
        <v>1700</v>
      </c>
      <c r="V31" s="31">
        <v>35</v>
      </c>
      <c r="W31" s="308"/>
      <c r="X31" s="289"/>
      <c r="Y31" s="290">
        <f>L31</f>
        <v>24.2</v>
      </c>
      <c r="Z31" s="290"/>
      <c r="AA31" s="290">
        <f>N31</f>
        <v>24.2</v>
      </c>
      <c r="AB31" s="290">
        <f>R31*AA31</f>
        <v>2057</v>
      </c>
      <c r="AC31" s="290">
        <f>T31*AA31</f>
        <v>7.017999999999999</v>
      </c>
      <c r="AD31" s="290">
        <f>U31*AA31</f>
        <v>41140</v>
      </c>
      <c r="AE31" s="290">
        <f>V31*AA31</f>
        <v>847</v>
      </c>
      <c r="AF31" s="193"/>
      <c r="AG31" s="290"/>
      <c r="AH31" s="222"/>
      <c r="AI31" s="222"/>
      <c r="AJ31" s="222"/>
      <c r="AK31" s="290"/>
      <c r="AL31" s="290"/>
      <c r="AM31" s="290"/>
      <c r="AN31" s="290"/>
      <c r="AO31" s="305"/>
      <c r="AP31" s="289"/>
      <c r="AQ31" s="222"/>
      <c r="AR31" s="222"/>
      <c r="AS31" s="222"/>
      <c r="AT31" s="290"/>
      <c r="AU31" s="290"/>
      <c r="AV31" s="290"/>
      <c r="AW31" s="290"/>
      <c r="AX31" s="193"/>
      <c r="AY31" s="290"/>
      <c r="AZ31" s="222"/>
      <c r="BA31" s="222"/>
      <c r="BB31" s="222"/>
      <c r="BC31" s="290"/>
      <c r="BD31" s="290"/>
      <c r="BE31" s="290"/>
      <c r="BF31" s="290"/>
    </row>
    <row r="32" spans="6:58" ht="12.75">
      <c r="F32" s="5">
        <v>2</v>
      </c>
      <c r="G32" s="30" t="s">
        <v>459</v>
      </c>
      <c r="H32" s="31"/>
      <c r="I32" s="31"/>
      <c r="J32" s="31"/>
      <c r="K32" s="31">
        <v>24.2</v>
      </c>
      <c r="L32" s="31"/>
      <c r="M32" s="30"/>
      <c r="N32" s="31"/>
      <c r="O32" s="31"/>
      <c r="P32" s="31"/>
      <c r="Q32" s="30">
        <v>24.2</v>
      </c>
      <c r="R32" s="33">
        <v>57</v>
      </c>
      <c r="S32" s="307">
        <v>7.6</v>
      </c>
      <c r="T32" s="59">
        <v>0.23</v>
      </c>
      <c r="U32" s="31">
        <v>900</v>
      </c>
      <c r="V32" s="31">
        <v>25</v>
      </c>
      <c r="W32" s="308"/>
      <c r="X32" s="289"/>
      <c r="Y32" s="290"/>
      <c r="Z32" s="290"/>
      <c r="AA32" s="290"/>
      <c r="AB32" s="290"/>
      <c r="AC32" s="290"/>
      <c r="AD32" s="290"/>
      <c r="AE32" s="290"/>
      <c r="AF32" s="193"/>
      <c r="AG32" s="290"/>
      <c r="AH32" s="222"/>
      <c r="AI32" s="222"/>
      <c r="AJ32" s="222"/>
      <c r="AK32" s="290"/>
      <c r="AL32" s="290"/>
      <c r="AM32" s="290"/>
      <c r="AN32" s="290"/>
      <c r="AO32" s="305"/>
      <c r="AP32" s="289"/>
      <c r="AQ32" s="222"/>
      <c r="AR32" s="222"/>
      <c r="AS32" s="222"/>
      <c r="AT32" s="290"/>
      <c r="AU32" s="290"/>
      <c r="AV32" s="290"/>
      <c r="AW32" s="290"/>
      <c r="AX32" s="193"/>
      <c r="AY32" s="290">
        <f>K32</f>
        <v>24.2</v>
      </c>
      <c r="AZ32" s="222"/>
      <c r="BA32" s="222"/>
      <c r="BB32" s="222">
        <f>Q32</f>
        <v>24.2</v>
      </c>
      <c r="BC32" s="290">
        <f>R32*BB32</f>
        <v>1379.3999999999999</v>
      </c>
      <c r="BD32" s="290">
        <f>T32*BB32</f>
        <v>5.566</v>
      </c>
      <c r="BE32" s="290">
        <f>U32*BB32</f>
        <v>21780</v>
      </c>
      <c r="BF32" s="290">
        <f>V32*BB32</f>
        <v>605</v>
      </c>
    </row>
    <row r="33" spans="6:58" ht="12.75">
      <c r="F33" s="5">
        <v>3</v>
      </c>
      <c r="G33" s="30" t="s">
        <v>461</v>
      </c>
      <c r="H33" s="31"/>
      <c r="I33" s="31"/>
      <c r="J33" s="31"/>
      <c r="K33" s="31">
        <v>24.2</v>
      </c>
      <c r="L33" s="31"/>
      <c r="M33" s="30"/>
      <c r="N33" s="31"/>
      <c r="O33" s="31"/>
      <c r="P33" s="31"/>
      <c r="Q33" s="30">
        <v>24.2</v>
      </c>
      <c r="R33" s="33">
        <v>34</v>
      </c>
      <c r="S33" s="307">
        <v>7.68</v>
      </c>
      <c r="T33" s="59">
        <v>0.21</v>
      </c>
      <c r="U33" s="31">
        <v>400</v>
      </c>
      <c r="V33" s="31">
        <v>18</v>
      </c>
      <c r="W33" s="308"/>
      <c r="X33" s="289"/>
      <c r="Y33" s="290"/>
      <c r="Z33" s="290"/>
      <c r="AA33" s="290"/>
      <c r="AB33" s="290"/>
      <c r="AC33" s="290"/>
      <c r="AD33" s="290"/>
      <c r="AE33" s="290"/>
      <c r="AF33" s="193"/>
      <c r="AG33" s="290"/>
      <c r="AH33" s="222"/>
      <c r="AI33" s="222"/>
      <c r="AJ33" s="222"/>
      <c r="AK33" s="290"/>
      <c r="AL33" s="290"/>
      <c r="AM33" s="290"/>
      <c r="AN33" s="290"/>
      <c r="AO33" s="305"/>
      <c r="AP33" s="289"/>
      <c r="AQ33" s="222"/>
      <c r="AR33" s="222"/>
      <c r="AS33" s="222"/>
      <c r="AT33" s="290"/>
      <c r="AU33" s="290"/>
      <c r="AV33" s="290"/>
      <c r="AW33" s="290"/>
      <c r="AX33" s="193"/>
      <c r="AY33" s="290">
        <f>K33</f>
        <v>24.2</v>
      </c>
      <c r="AZ33" s="222"/>
      <c r="BA33" s="222"/>
      <c r="BB33" s="222">
        <f>Q33</f>
        <v>24.2</v>
      </c>
      <c r="BC33" s="290">
        <f>R33*BB33</f>
        <v>822.8</v>
      </c>
      <c r="BD33" s="290">
        <f>T33*BB33</f>
        <v>5.082</v>
      </c>
      <c r="BE33" s="290">
        <f>U33*BB33</f>
        <v>9680</v>
      </c>
      <c r="BF33" s="290">
        <f>V33*BB33</f>
        <v>435.59999999999997</v>
      </c>
    </row>
    <row r="34" spans="6:58" ht="12.75">
      <c r="F34" s="5"/>
      <c r="G34" s="309"/>
      <c r="H34" s="31"/>
      <c r="I34" s="31"/>
      <c r="J34" s="31"/>
      <c r="K34" s="31"/>
      <c r="L34" s="31"/>
      <c r="M34" s="30"/>
      <c r="N34" s="31"/>
      <c r="O34" s="31"/>
      <c r="P34" s="31"/>
      <c r="Q34" s="30"/>
      <c r="R34" s="33"/>
      <c r="S34" s="307"/>
      <c r="T34" s="59"/>
      <c r="U34" s="31"/>
      <c r="V34" s="31"/>
      <c r="W34" s="308"/>
      <c r="X34" s="289"/>
      <c r="Y34" s="290"/>
      <c r="Z34" s="290"/>
      <c r="AA34" s="290"/>
      <c r="AB34" s="290"/>
      <c r="AC34" s="290"/>
      <c r="AD34" s="290"/>
      <c r="AE34" s="290"/>
      <c r="AF34" s="193"/>
      <c r="AG34" s="290"/>
      <c r="AH34" s="222"/>
      <c r="AI34" s="222"/>
      <c r="AJ34" s="222"/>
      <c r="AK34" s="290"/>
      <c r="AL34" s="290"/>
      <c r="AM34" s="290"/>
      <c r="AN34" s="290"/>
      <c r="AO34" s="305"/>
      <c r="AP34" s="289"/>
      <c r="AQ34" s="222"/>
      <c r="AR34" s="222"/>
      <c r="AS34" s="222"/>
      <c r="AT34" s="290"/>
      <c r="AU34" s="290"/>
      <c r="AV34" s="290"/>
      <c r="AW34" s="290"/>
      <c r="AX34" s="193"/>
      <c r="AY34" s="290"/>
      <c r="AZ34" s="222"/>
      <c r="BA34" s="222"/>
      <c r="BB34" s="222"/>
      <c r="BC34" s="290"/>
      <c r="BD34" s="290"/>
      <c r="BE34" s="290"/>
      <c r="BF34" s="290"/>
    </row>
    <row r="35" spans="2:58" ht="12.75">
      <c r="B35" s="230" t="s">
        <v>353</v>
      </c>
      <c r="C35" s="230" t="s">
        <v>623</v>
      </c>
      <c r="D35" s="149" t="s">
        <v>572</v>
      </c>
      <c r="E35" s="149" t="s">
        <v>569</v>
      </c>
      <c r="F35" s="5">
        <v>1</v>
      </c>
      <c r="G35" s="150" t="s">
        <v>621</v>
      </c>
      <c r="H35" s="31"/>
      <c r="I35" s="31"/>
      <c r="J35" s="31"/>
      <c r="K35" s="31"/>
      <c r="L35" s="31">
        <v>40.3</v>
      </c>
      <c r="M35" s="30"/>
      <c r="N35" s="31">
        <v>40.3</v>
      </c>
      <c r="O35" s="31"/>
      <c r="P35" s="31"/>
      <c r="Q35" s="30"/>
      <c r="R35" s="33">
        <v>80</v>
      </c>
      <c r="S35" s="307">
        <v>8.27</v>
      </c>
      <c r="T35" s="59">
        <v>1.07</v>
      </c>
      <c r="U35" s="31">
        <v>5763</v>
      </c>
      <c r="V35" s="31">
        <v>41</v>
      </c>
      <c r="W35" s="308"/>
      <c r="X35" s="289"/>
      <c r="Y35" s="290">
        <f>L35</f>
        <v>40.3</v>
      </c>
      <c r="Z35" s="290"/>
      <c r="AA35" s="290">
        <f>N35</f>
        <v>40.3</v>
      </c>
      <c r="AB35" s="290">
        <f>R35*AA35</f>
        <v>3224</v>
      </c>
      <c r="AC35" s="290">
        <f>T35*AA35</f>
        <v>43.121</v>
      </c>
      <c r="AD35" s="290">
        <f>U35*AA35</f>
        <v>232248.9</v>
      </c>
      <c r="AE35" s="290">
        <f>V35*AA35</f>
        <v>1652.3</v>
      </c>
      <c r="AF35" s="193"/>
      <c r="AG35" s="290"/>
      <c r="AH35" s="222"/>
      <c r="AI35" s="222"/>
      <c r="AJ35" s="222"/>
      <c r="AK35" s="290"/>
      <c r="AL35" s="290"/>
      <c r="AM35" s="290"/>
      <c r="AN35" s="290"/>
      <c r="AO35" s="305"/>
      <c r="AP35" s="289"/>
      <c r="AQ35" s="222"/>
      <c r="AR35" s="222"/>
      <c r="AS35" s="222"/>
      <c r="AT35" s="290"/>
      <c r="AU35" s="290"/>
      <c r="AV35" s="290"/>
      <c r="AW35" s="290"/>
      <c r="AX35" s="193"/>
      <c r="AY35" s="290"/>
      <c r="AZ35" s="222"/>
      <c r="BA35" s="222"/>
      <c r="BB35" s="222"/>
      <c r="BC35" s="290"/>
      <c r="BD35" s="290"/>
      <c r="BE35" s="290"/>
      <c r="BF35" s="290"/>
    </row>
    <row r="36" spans="6:58" ht="12.75">
      <c r="F36" s="5">
        <v>2</v>
      </c>
      <c r="G36" s="150" t="s">
        <v>459</v>
      </c>
      <c r="H36" s="31"/>
      <c r="I36" s="31"/>
      <c r="J36" s="31"/>
      <c r="K36" s="31"/>
      <c r="L36" s="31"/>
      <c r="M36" s="30">
        <v>40.3</v>
      </c>
      <c r="N36" s="31"/>
      <c r="O36" s="31"/>
      <c r="P36" s="31"/>
      <c r="Q36" s="30">
        <v>40.3</v>
      </c>
      <c r="R36" s="33">
        <v>50</v>
      </c>
      <c r="S36" s="307">
        <v>7.9</v>
      </c>
      <c r="T36" s="59">
        <v>0.73</v>
      </c>
      <c r="U36" s="312">
        <v>3500</v>
      </c>
      <c r="V36" s="31">
        <v>35</v>
      </c>
      <c r="W36" s="308"/>
      <c r="X36" s="289"/>
      <c r="Y36" s="290"/>
      <c r="Z36" s="290"/>
      <c r="AA36" s="290"/>
      <c r="AB36" s="290"/>
      <c r="AC36" s="290"/>
      <c r="AD36" s="290"/>
      <c r="AE36" s="290"/>
      <c r="AF36" s="193"/>
      <c r="AG36" s="290"/>
      <c r="AH36" s="222"/>
      <c r="AI36" s="222"/>
      <c r="AJ36" s="222"/>
      <c r="AK36" s="290"/>
      <c r="AL36" s="290"/>
      <c r="AM36" s="290"/>
      <c r="AN36" s="290"/>
      <c r="AO36" s="305"/>
      <c r="AP36" s="289"/>
      <c r="AQ36" s="222"/>
      <c r="AR36" s="222">
        <f>M36</f>
        <v>40.3</v>
      </c>
      <c r="AS36" s="222">
        <f>Q36</f>
        <v>40.3</v>
      </c>
      <c r="AT36" s="290">
        <f>R36*AS36</f>
        <v>2014.9999999999998</v>
      </c>
      <c r="AU36" s="290">
        <f>T36*AS36</f>
        <v>29.418999999999997</v>
      </c>
      <c r="AV36" s="290">
        <f>U36*AS36</f>
        <v>141050</v>
      </c>
      <c r="AW36" s="290">
        <f>V36*AS36</f>
        <v>1410.5</v>
      </c>
      <c r="AX36" s="193"/>
      <c r="AY36" s="290"/>
      <c r="AZ36" s="222"/>
      <c r="BA36" s="222"/>
      <c r="BB36" s="222"/>
      <c r="BC36" s="290"/>
      <c r="BD36" s="290"/>
      <c r="BE36" s="290"/>
      <c r="BF36" s="290"/>
    </row>
    <row r="37" spans="6:58" ht="12.75">
      <c r="F37" s="5">
        <v>3</v>
      </c>
      <c r="G37" s="30" t="s">
        <v>461</v>
      </c>
      <c r="H37" s="31"/>
      <c r="I37" s="31"/>
      <c r="J37" s="31"/>
      <c r="K37" s="31"/>
      <c r="L37" s="31"/>
      <c r="M37" s="30">
        <v>40.3</v>
      </c>
      <c r="N37" s="31"/>
      <c r="O37" s="31"/>
      <c r="P37" s="31"/>
      <c r="Q37" s="30">
        <v>40.3</v>
      </c>
      <c r="R37" s="33">
        <v>23</v>
      </c>
      <c r="S37" s="307">
        <v>7.4</v>
      </c>
      <c r="T37" s="59">
        <v>0.25</v>
      </c>
      <c r="U37" s="31">
        <v>800</v>
      </c>
      <c r="V37" s="31">
        <v>22</v>
      </c>
      <c r="W37" s="308"/>
      <c r="X37" s="289"/>
      <c r="Y37" s="290"/>
      <c r="Z37" s="290"/>
      <c r="AA37" s="290"/>
      <c r="AB37" s="290"/>
      <c r="AC37" s="290"/>
      <c r="AD37" s="290"/>
      <c r="AE37" s="290"/>
      <c r="AF37" s="193"/>
      <c r="AG37" s="290"/>
      <c r="AH37" s="222"/>
      <c r="AI37" s="222"/>
      <c r="AJ37" s="222"/>
      <c r="AK37" s="290"/>
      <c r="AL37" s="290"/>
      <c r="AM37" s="290"/>
      <c r="AN37" s="290"/>
      <c r="AO37" s="305"/>
      <c r="AP37" s="289"/>
      <c r="AQ37" s="222"/>
      <c r="AR37" s="222"/>
      <c r="AS37" s="222"/>
      <c r="AT37" s="290"/>
      <c r="AU37" s="290"/>
      <c r="AV37" s="290"/>
      <c r="AW37" s="290"/>
      <c r="AX37" s="193"/>
      <c r="AY37" s="290"/>
      <c r="AZ37" s="222"/>
      <c r="BA37" s="222">
        <f>M37</f>
        <v>40.3</v>
      </c>
      <c r="BB37" s="222">
        <f>Q37</f>
        <v>40.3</v>
      </c>
      <c r="BC37" s="290">
        <f>R37*BB37</f>
        <v>926.9</v>
      </c>
      <c r="BD37" s="290">
        <f>T37*BB37</f>
        <v>10.075</v>
      </c>
      <c r="BE37" s="290">
        <f>U37*BB37</f>
        <v>32239.999999999996</v>
      </c>
      <c r="BF37" s="290">
        <f>V37*BB37</f>
        <v>886.5999999999999</v>
      </c>
    </row>
    <row r="38" spans="6:58" ht="12.75">
      <c r="F38" s="5"/>
      <c r="G38" s="309"/>
      <c r="H38" s="31"/>
      <c r="I38" s="31"/>
      <c r="J38" s="31"/>
      <c r="K38" s="31"/>
      <c r="L38" s="31"/>
      <c r="M38" s="30"/>
      <c r="N38" s="31"/>
      <c r="O38" s="31"/>
      <c r="P38" s="31"/>
      <c r="Q38" s="30"/>
      <c r="R38" s="33"/>
      <c r="S38" s="307"/>
      <c r="T38" s="59"/>
      <c r="U38" s="31"/>
      <c r="V38" s="31"/>
      <c r="W38" s="308"/>
      <c r="X38" s="289"/>
      <c r="Y38" s="290"/>
      <c r="Z38" s="290"/>
      <c r="AA38" s="290"/>
      <c r="AB38" s="290"/>
      <c r="AC38" s="290"/>
      <c r="AD38" s="290"/>
      <c r="AE38" s="290"/>
      <c r="AF38" s="193"/>
      <c r="AG38" s="290"/>
      <c r="AH38" s="222"/>
      <c r="AI38" s="222"/>
      <c r="AJ38" s="222"/>
      <c r="AK38" s="290"/>
      <c r="AL38" s="290"/>
      <c r="AM38" s="290"/>
      <c r="AN38" s="290"/>
      <c r="AO38" s="305"/>
      <c r="AP38" s="289"/>
      <c r="AQ38" s="222"/>
      <c r="AR38" s="222"/>
      <c r="AS38" s="222"/>
      <c r="AT38" s="290"/>
      <c r="AU38" s="290"/>
      <c r="AV38" s="290"/>
      <c r="AW38" s="290"/>
      <c r="AX38" s="193"/>
      <c r="AY38" s="290"/>
      <c r="AZ38" s="222"/>
      <c r="BA38" s="222"/>
      <c r="BB38" s="222"/>
      <c r="BC38" s="290"/>
      <c r="BD38" s="290"/>
      <c r="BE38" s="290"/>
      <c r="BF38" s="290"/>
    </row>
    <row r="39" spans="2:58" ht="12.75">
      <c r="B39" s="3" t="s">
        <v>624</v>
      </c>
      <c r="C39" s="3" t="s">
        <v>625</v>
      </c>
      <c r="D39" s="149" t="s">
        <v>626</v>
      </c>
      <c r="E39" s="149" t="s">
        <v>569</v>
      </c>
      <c r="F39" s="5">
        <v>1</v>
      </c>
      <c r="G39" s="150" t="s">
        <v>621</v>
      </c>
      <c r="H39" s="31"/>
      <c r="I39" s="31"/>
      <c r="J39" s="31"/>
      <c r="K39" s="31"/>
      <c r="L39" s="31">
        <v>1246</v>
      </c>
      <c r="M39" s="30"/>
      <c r="N39" s="31">
        <v>1246</v>
      </c>
      <c r="O39" s="31"/>
      <c r="P39" s="31"/>
      <c r="Q39" s="30"/>
      <c r="R39" s="33">
        <v>76</v>
      </c>
      <c r="S39" s="307">
        <v>7.07</v>
      </c>
      <c r="T39" s="59">
        <v>3.42</v>
      </c>
      <c r="U39" s="31">
        <v>461</v>
      </c>
      <c r="V39" s="31">
        <v>16</v>
      </c>
      <c r="W39" s="308"/>
      <c r="X39" s="289"/>
      <c r="Y39" s="290">
        <f>L39</f>
        <v>1246</v>
      </c>
      <c r="Z39" s="290"/>
      <c r="AA39" s="290">
        <f>N39</f>
        <v>1246</v>
      </c>
      <c r="AB39" s="290">
        <f>R39*AA39</f>
        <v>94696</v>
      </c>
      <c r="AC39" s="290">
        <f>T39*AA39</f>
        <v>4261.32</v>
      </c>
      <c r="AD39" s="290">
        <f>U39*AA39</f>
        <v>574406</v>
      </c>
      <c r="AE39" s="290">
        <f>V39*AA39</f>
        <v>19936</v>
      </c>
      <c r="AF39" s="193"/>
      <c r="AG39" s="290"/>
      <c r="AH39" s="222"/>
      <c r="AI39" s="222"/>
      <c r="AJ39" s="222"/>
      <c r="AK39" s="290"/>
      <c r="AL39" s="290"/>
      <c r="AM39" s="290"/>
      <c r="AN39" s="290"/>
      <c r="AO39" s="305"/>
      <c r="AP39" s="289"/>
      <c r="AQ39" s="222"/>
      <c r="AR39" s="222"/>
      <c r="AS39" s="222"/>
      <c r="AT39" s="290"/>
      <c r="AU39" s="290"/>
      <c r="AV39" s="290"/>
      <c r="AW39" s="290"/>
      <c r="AX39" s="193"/>
      <c r="AY39" s="290"/>
      <c r="AZ39" s="222"/>
      <c r="BA39" s="222"/>
      <c r="BB39" s="222"/>
      <c r="BC39" s="290"/>
      <c r="BD39" s="290"/>
      <c r="BE39" s="290"/>
      <c r="BF39" s="290"/>
    </row>
    <row r="40" spans="6:58" ht="12.75">
      <c r="F40" s="5">
        <v>2</v>
      </c>
      <c r="G40" s="150" t="s">
        <v>459</v>
      </c>
      <c r="H40" s="31"/>
      <c r="I40" s="31"/>
      <c r="J40" s="31"/>
      <c r="K40" s="31">
        <v>1246</v>
      </c>
      <c r="L40" s="31"/>
      <c r="M40" s="30"/>
      <c r="N40" s="31"/>
      <c r="O40" s="31"/>
      <c r="P40" s="31"/>
      <c r="Q40" s="30">
        <v>1246</v>
      </c>
      <c r="R40" s="33">
        <v>27</v>
      </c>
      <c r="S40" s="307">
        <v>6.87</v>
      </c>
      <c r="T40" s="273">
        <v>1.07</v>
      </c>
      <c r="U40" s="31">
        <v>206</v>
      </c>
      <c r="V40" s="31">
        <v>10</v>
      </c>
      <c r="W40" s="308"/>
      <c r="X40" s="289"/>
      <c r="Y40" s="290"/>
      <c r="Z40" s="290"/>
      <c r="AA40" s="290"/>
      <c r="AB40" s="290"/>
      <c r="AC40" s="290"/>
      <c r="AD40" s="290"/>
      <c r="AE40" s="290"/>
      <c r="AF40" s="193"/>
      <c r="AG40" s="290"/>
      <c r="AH40" s="222"/>
      <c r="AI40" s="222"/>
      <c r="AJ40" s="222"/>
      <c r="AK40" s="290"/>
      <c r="AL40" s="290"/>
      <c r="AM40" s="290"/>
      <c r="AN40" s="290"/>
      <c r="AO40" s="305"/>
      <c r="AP40" s="289">
        <f>K40</f>
        <v>1246</v>
      </c>
      <c r="AQ40" s="222"/>
      <c r="AR40" s="222"/>
      <c r="AS40" s="222">
        <f>Q40</f>
        <v>1246</v>
      </c>
      <c r="AT40" s="290">
        <f>R40*AS40</f>
        <v>33642</v>
      </c>
      <c r="AU40" s="290">
        <f>T40*AS40</f>
        <v>1333.22</v>
      </c>
      <c r="AV40" s="290">
        <f>U40*AS40</f>
        <v>256676</v>
      </c>
      <c r="AW40" s="290">
        <f>V40*AS40</f>
        <v>12460</v>
      </c>
      <c r="AX40" s="193"/>
      <c r="AY40" s="290"/>
      <c r="AZ40" s="222"/>
      <c r="BA40" s="222"/>
      <c r="BB40" s="222"/>
      <c r="BC40" s="290"/>
      <c r="BD40" s="290"/>
      <c r="BE40" s="290"/>
      <c r="BF40" s="290"/>
    </row>
    <row r="41" spans="6:58" ht="12.75">
      <c r="F41" s="5">
        <v>3</v>
      </c>
      <c r="G41" s="30" t="s">
        <v>461</v>
      </c>
      <c r="H41" s="31"/>
      <c r="I41" s="31"/>
      <c r="J41" s="31"/>
      <c r="K41" s="31"/>
      <c r="L41" s="31"/>
      <c r="M41" s="30">
        <v>1246</v>
      </c>
      <c r="N41" s="31"/>
      <c r="O41" s="31"/>
      <c r="P41" s="31"/>
      <c r="Q41" s="30">
        <v>1246</v>
      </c>
      <c r="R41" s="33">
        <v>20</v>
      </c>
      <c r="S41" s="307">
        <v>7.09</v>
      </c>
      <c r="T41" s="59">
        <v>0.25</v>
      </c>
      <c r="U41" s="31">
        <v>143</v>
      </c>
      <c r="V41" s="31">
        <v>10</v>
      </c>
      <c r="W41" s="308"/>
      <c r="X41" s="289"/>
      <c r="Y41" s="290"/>
      <c r="Z41" s="290"/>
      <c r="AA41" s="290"/>
      <c r="AB41" s="290"/>
      <c r="AC41" s="290"/>
      <c r="AD41" s="290"/>
      <c r="AE41" s="290"/>
      <c r="AF41" s="193"/>
      <c r="AG41" s="290"/>
      <c r="AH41" s="222"/>
      <c r="AI41" s="222"/>
      <c r="AJ41" s="222"/>
      <c r="AK41" s="290"/>
      <c r="AL41" s="290"/>
      <c r="AM41" s="290"/>
      <c r="AN41" s="290"/>
      <c r="AO41" s="305"/>
      <c r="AP41" s="289"/>
      <c r="AQ41" s="222"/>
      <c r="AR41" s="222"/>
      <c r="AS41" s="222"/>
      <c r="AT41" s="290"/>
      <c r="AU41" s="290"/>
      <c r="AV41" s="290"/>
      <c r="AW41" s="290"/>
      <c r="AX41" s="193"/>
      <c r="AY41" s="290"/>
      <c r="AZ41" s="222"/>
      <c r="BA41" s="222">
        <f>M41</f>
        <v>1246</v>
      </c>
      <c r="BB41" s="222">
        <f>Q41</f>
        <v>1246</v>
      </c>
      <c r="BC41" s="290">
        <f>R41*BB41</f>
        <v>24920</v>
      </c>
      <c r="BD41" s="290">
        <f>T41*BB41</f>
        <v>311.5</v>
      </c>
      <c r="BE41" s="290">
        <f>U41*BB41</f>
        <v>178178</v>
      </c>
      <c r="BF41" s="290">
        <f>V41*BB41</f>
        <v>12460</v>
      </c>
    </row>
    <row r="42" spans="6:58" ht="12.75">
      <c r="F42" s="5">
        <v>4</v>
      </c>
      <c r="G42" s="150" t="s">
        <v>460</v>
      </c>
      <c r="H42" s="31"/>
      <c r="I42" s="31"/>
      <c r="J42" s="31"/>
      <c r="K42" s="31">
        <v>1246</v>
      </c>
      <c r="L42" s="31"/>
      <c r="M42" s="30"/>
      <c r="N42" s="31"/>
      <c r="O42" s="31"/>
      <c r="P42" s="31"/>
      <c r="Q42" s="30">
        <v>1246</v>
      </c>
      <c r="R42" s="33">
        <v>30</v>
      </c>
      <c r="S42" s="307">
        <v>6.82</v>
      </c>
      <c r="T42" s="59">
        <v>0.31</v>
      </c>
      <c r="U42" s="31">
        <v>622</v>
      </c>
      <c r="V42" s="31">
        <v>25</v>
      </c>
      <c r="W42" s="308"/>
      <c r="X42" s="289"/>
      <c r="Y42" s="290"/>
      <c r="Z42" s="290"/>
      <c r="AA42" s="290"/>
      <c r="AB42" s="290"/>
      <c r="AC42" s="290"/>
      <c r="AD42" s="290"/>
      <c r="AE42" s="290"/>
      <c r="AF42" s="193"/>
      <c r="AG42" s="290"/>
      <c r="AH42" s="222"/>
      <c r="AI42" s="222"/>
      <c r="AJ42" s="222"/>
      <c r="AK42" s="290"/>
      <c r="AL42" s="290"/>
      <c r="AM42" s="290"/>
      <c r="AN42" s="290"/>
      <c r="AO42" s="305"/>
      <c r="AP42" s="289">
        <f>K42</f>
        <v>1246</v>
      </c>
      <c r="AQ42" s="222"/>
      <c r="AR42" s="222"/>
      <c r="AS42" s="222">
        <f>Q42</f>
        <v>1246</v>
      </c>
      <c r="AT42" s="290">
        <f>R42*AS42</f>
        <v>37380</v>
      </c>
      <c r="AU42" s="290">
        <f>T42*AS42</f>
        <v>386.26</v>
      </c>
      <c r="AV42" s="290">
        <f>U42*AS42</f>
        <v>775012</v>
      </c>
      <c r="AW42" s="290">
        <f>V42*AS42</f>
        <v>31150</v>
      </c>
      <c r="AX42" s="193"/>
      <c r="AY42" s="290"/>
      <c r="AZ42" s="222"/>
      <c r="BA42" s="222"/>
      <c r="BB42" s="222"/>
      <c r="BC42" s="290"/>
      <c r="BD42" s="290"/>
      <c r="BE42" s="290"/>
      <c r="BF42" s="290"/>
    </row>
    <row r="43" spans="6:58" ht="12.75">
      <c r="F43" s="5"/>
      <c r="G43" s="309"/>
      <c r="H43" s="31"/>
      <c r="I43" s="31"/>
      <c r="J43" s="31"/>
      <c r="K43" s="31"/>
      <c r="L43" s="31"/>
      <c r="M43" s="30"/>
      <c r="N43" s="31"/>
      <c r="O43" s="31"/>
      <c r="P43" s="31"/>
      <c r="Q43" s="30"/>
      <c r="R43" s="33"/>
      <c r="S43" s="307"/>
      <c r="T43" s="59"/>
      <c r="U43" s="31"/>
      <c r="V43" s="31"/>
      <c r="W43" s="308"/>
      <c r="X43" s="289"/>
      <c r="Y43" s="290"/>
      <c r="Z43" s="290"/>
      <c r="AA43" s="290"/>
      <c r="AB43" s="290"/>
      <c r="AC43" s="290"/>
      <c r="AD43" s="290"/>
      <c r="AE43" s="290"/>
      <c r="AF43" s="193"/>
      <c r="AG43" s="290"/>
      <c r="AH43" s="222"/>
      <c r="AI43" s="222"/>
      <c r="AJ43" s="222"/>
      <c r="AK43" s="290"/>
      <c r="AL43" s="290"/>
      <c r="AM43" s="290"/>
      <c r="AN43" s="290"/>
      <c r="AO43" s="305"/>
      <c r="AP43" s="289"/>
      <c r="AQ43" s="222"/>
      <c r="AR43" s="222"/>
      <c r="AS43" s="222"/>
      <c r="AT43" s="290"/>
      <c r="AU43" s="290"/>
      <c r="AV43" s="290"/>
      <c r="AW43" s="290"/>
      <c r="AX43" s="193"/>
      <c r="AY43" s="290"/>
      <c r="AZ43" s="222"/>
      <c r="BA43" s="222"/>
      <c r="BB43" s="222"/>
      <c r="BC43" s="290"/>
      <c r="BD43" s="290"/>
      <c r="BE43" s="290"/>
      <c r="BF43" s="290"/>
    </row>
    <row r="44" spans="2:58" ht="12.75">
      <c r="B44" s="3" t="s">
        <v>627</v>
      </c>
      <c r="C44" s="3" t="s">
        <v>628</v>
      </c>
      <c r="D44" s="149" t="s">
        <v>629</v>
      </c>
      <c r="E44" s="149" t="s">
        <v>569</v>
      </c>
      <c r="F44" s="5">
        <v>1</v>
      </c>
      <c r="G44" s="150" t="s">
        <v>621</v>
      </c>
      <c r="H44" s="31"/>
      <c r="I44" s="31"/>
      <c r="J44" s="31"/>
      <c r="K44" s="31"/>
      <c r="L44" s="31">
        <v>282</v>
      </c>
      <c r="M44" s="30"/>
      <c r="N44" s="31">
        <v>282</v>
      </c>
      <c r="O44" s="31"/>
      <c r="P44" s="31"/>
      <c r="Q44" s="30"/>
      <c r="R44" s="33">
        <v>76</v>
      </c>
      <c r="S44" s="307">
        <v>7.07</v>
      </c>
      <c r="T44" s="59">
        <v>3.4</v>
      </c>
      <c r="U44" s="31">
        <v>460</v>
      </c>
      <c r="V44" s="31">
        <v>16</v>
      </c>
      <c r="W44" s="308"/>
      <c r="X44" s="289"/>
      <c r="Y44" s="290">
        <f>L44</f>
        <v>282</v>
      </c>
      <c r="Z44" s="290"/>
      <c r="AA44" s="290">
        <f>N44</f>
        <v>282</v>
      </c>
      <c r="AB44" s="290">
        <f>R44*AA44</f>
        <v>21432</v>
      </c>
      <c r="AC44" s="290">
        <f>T44*AA44</f>
        <v>958.8</v>
      </c>
      <c r="AD44" s="290">
        <f>U44*AA44</f>
        <v>129720</v>
      </c>
      <c r="AE44" s="290">
        <f>V44*AA44</f>
        <v>4512</v>
      </c>
      <c r="AF44" s="193"/>
      <c r="AG44" s="290"/>
      <c r="AH44" s="222"/>
      <c r="AI44" s="222"/>
      <c r="AJ44" s="222"/>
      <c r="AK44" s="290"/>
      <c r="AL44" s="290"/>
      <c r="AM44" s="290"/>
      <c r="AN44" s="290"/>
      <c r="AO44" s="305"/>
      <c r="AP44" s="289"/>
      <c r="AQ44" s="222"/>
      <c r="AR44" s="222"/>
      <c r="AS44" s="222"/>
      <c r="AT44" s="290"/>
      <c r="AU44" s="290"/>
      <c r="AV44" s="290"/>
      <c r="AW44" s="290"/>
      <c r="AX44" s="193"/>
      <c r="AY44" s="290"/>
      <c r="AZ44" s="222"/>
      <c r="BA44" s="222"/>
      <c r="BB44" s="222"/>
      <c r="BC44" s="290"/>
      <c r="BD44" s="290"/>
      <c r="BE44" s="290"/>
      <c r="BF44" s="290"/>
    </row>
    <row r="45" spans="6:58" ht="12.75">
      <c r="F45" s="5">
        <v>2</v>
      </c>
      <c r="G45" s="30" t="s">
        <v>459</v>
      </c>
      <c r="H45" s="31"/>
      <c r="I45" s="31"/>
      <c r="J45" s="31"/>
      <c r="K45" s="31">
        <v>282</v>
      </c>
      <c r="L45" s="31"/>
      <c r="M45" s="30"/>
      <c r="N45" s="31"/>
      <c r="O45" s="31"/>
      <c r="P45" s="31"/>
      <c r="Q45" s="30">
        <v>282</v>
      </c>
      <c r="R45" s="33">
        <v>30</v>
      </c>
      <c r="S45" s="307">
        <v>6.8</v>
      </c>
      <c r="T45" s="59">
        <v>1.1</v>
      </c>
      <c r="U45" s="31">
        <v>210</v>
      </c>
      <c r="V45" s="31">
        <v>10</v>
      </c>
      <c r="W45" s="308"/>
      <c r="X45" s="289"/>
      <c r="Y45" s="290"/>
      <c r="Z45" s="290"/>
      <c r="AA45" s="290"/>
      <c r="AB45" s="290"/>
      <c r="AC45" s="290"/>
      <c r="AD45" s="290"/>
      <c r="AE45" s="290"/>
      <c r="AF45" s="193"/>
      <c r="AG45" s="290"/>
      <c r="AH45" s="222"/>
      <c r="AI45" s="222"/>
      <c r="AJ45" s="222"/>
      <c r="AK45" s="290"/>
      <c r="AL45" s="290"/>
      <c r="AM45" s="290"/>
      <c r="AN45" s="290"/>
      <c r="AO45" s="305"/>
      <c r="AP45" s="289"/>
      <c r="AQ45" s="222"/>
      <c r="AR45" s="222"/>
      <c r="AS45" s="222"/>
      <c r="AT45" s="290"/>
      <c r="AU45" s="290"/>
      <c r="AV45" s="290"/>
      <c r="AW45" s="290"/>
      <c r="AX45" s="193"/>
      <c r="AY45" s="290">
        <f>K45</f>
        <v>282</v>
      </c>
      <c r="AZ45" s="222"/>
      <c r="BA45" s="222"/>
      <c r="BB45" s="222">
        <f>Q45</f>
        <v>282</v>
      </c>
      <c r="BC45" s="290">
        <f>R45*BB45</f>
        <v>8460</v>
      </c>
      <c r="BD45" s="290">
        <f>T45*BB45</f>
        <v>310.20000000000005</v>
      </c>
      <c r="BE45" s="290">
        <f>U45*BB45</f>
        <v>59220</v>
      </c>
      <c r="BF45" s="290">
        <f>V45*BB45</f>
        <v>2820</v>
      </c>
    </row>
    <row r="46" spans="6:58" ht="12.75">
      <c r="F46" s="5">
        <v>3</v>
      </c>
      <c r="G46" s="30" t="s">
        <v>461</v>
      </c>
      <c r="H46" s="31"/>
      <c r="I46" s="31"/>
      <c r="J46" s="31"/>
      <c r="K46" s="31"/>
      <c r="L46" s="31"/>
      <c r="M46" s="30">
        <v>282</v>
      </c>
      <c r="N46" s="31"/>
      <c r="O46" s="31"/>
      <c r="P46" s="31"/>
      <c r="Q46" s="30">
        <v>282</v>
      </c>
      <c r="R46" s="33">
        <v>20</v>
      </c>
      <c r="S46" s="307">
        <v>7.1</v>
      </c>
      <c r="T46" s="59">
        <v>0.25</v>
      </c>
      <c r="U46" s="31">
        <v>150</v>
      </c>
      <c r="V46" s="31">
        <v>10</v>
      </c>
      <c r="W46" s="308"/>
      <c r="X46" s="289"/>
      <c r="Y46" s="290"/>
      <c r="Z46" s="290"/>
      <c r="AA46" s="290"/>
      <c r="AB46" s="290"/>
      <c r="AC46" s="290"/>
      <c r="AD46" s="290"/>
      <c r="AE46" s="290"/>
      <c r="AF46" s="193"/>
      <c r="AG46" s="290"/>
      <c r="AH46" s="222"/>
      <c r="AI46" s="222"/>
      <c r="AJ46" s="222"/>
      <c r="AK46" s="290"/>
      <c r="AL46" s="290"/>
      <c r="AM46" s="290"/>
      <c r="AN46" s="290"/>
      <c r="AO46" s="305"/>
      <c r="AP46" s="289"/>
      <c r="AQ46" s="222"/>
      <c r="AR46" s="222"/>
      <c r="AS46" s="222"/>
      <c r="AT46" s="290"/>
      <c r="AU46" s="290"/>
      <c r="AV46" s="290"/>
      <c r="AW46" s="290"/>
      <c r="AX46" s="193"/>
      <c r="AY46" s="290"/>
      <c r="AZ46" s="222"/>
      <c r="BA46" s="222">
        <f>M46</f>
        <v>282</v>
      </c>
      <c r="BB46" s="222">
        <f>Q46</f>
        <v>282</v>
      </c>
      <c r="BC46" s="290">
        <f>R46*BB46</f>
        <v>5640</v>
      </c>
      <c r="BD46" s="290">
        <f>T46*BB46</f>
        <v>70.5</v>
      </c>
      <c r="BE46" s="290">
        <f>U46*BB46</f>
        <v>42300</v>
      </c>
      <c r="BF46" s="290">
        <f>V46*BB46</f>
        <v>2820</v>
      </c>
    </row>
    <row r="47" spans="6:58" ht="12.75">
      <c r="F47" s="5">
        <v>4</v>
      </c>
      <c r="G47" s="150" t="s">
        <v>460</v>
      </c>
      <c r="H47" s="31"/>
      <c r="I47" s="31"/>
      <c r="J47" s="31"/>
      <c r="K47" s="31">
        <v>282</v>
      </c>
      <c r="L47" s="31"/>
      <c r="M47" s="30"/>
      <c r="N47" s="31"/>
      <c r="O47" s="31"/>
      <c r="P47" s="31"/>
      <c r="Q47" s="30">
        <v>282</v>
      </c>
      <c r="R47" s="33">
        <v>30</v>
      </c>
      <c r="S47" s="307">
        <v>6.82</v>
      </c>
      <c r="T47" s="59">
        <v>0.31</v>
      </c>
      <c r="U47" s="31">
        <v>620</v>
      </c>
      <c r="V47" s="31">
        <v>25</v>
      </c>
      <c r="W47" s="308"/>
      <c r="X47" s="289"/>
      <c r="Y47" s="290"/>
      <c r="Z47" s="290"/>
      <c r="AA47" s="290"/>
      <c r="AB47" s="290"/>
      <c r="AC47" s="290"/>
      <c r="AD47" s="290"/>
      <c r="AE47" s="290"/>
      <c r="AF47" s="193"/>
      <c r="AG47" s="290"/>
      <c r="AH47" s="222"/>
      <c r="AI47" s="222"/>
      <c r="AJ47" s="222"/>
      <c r="AK47" s="290"/>
      <c r="AL47" s="290"/>
      <c r="AM47" s="290"/>
      <c r="AN47" s="290"/>
      <c r="AO47" s="305"/>
      <c r="AP47" s="289">
        <f>K47</f>
        <v>282</v>
      </c>
      <c r="AQ47" s="222"/>
      <c r="AR47" s="222"/>
      <c r="AS47" s="222">
        <f>Q47</f>
        <v>282</v>
      </c>
      <c r="AT47" s="290">
        <f>R47*AS47</f>
        <v>8460</v>
      </c>
      <c r="AU47" s="290">
        <f>T47*AS47</f>
        <v>87.42</v>
      </c>
      <c r="AV47" s="290">
        <f>U47*AS47</f>
        <v>174840</v>
      </c>
      <c r="AW47" s="290">
        <f>V47*AS47</f>
        <v>7050</v>
      </c>
      <c r="AX47" s="193"/>
      <c r="AY47" s="290"/>
      <c r="AZ47" s="222"/>
      <c r="BA47" s="222"/>
      <c r="BB47" s="222"/>
      <c r="BC47" s="290"/>
      <c r="BD47" s="290"/>
      <c r="BE47" s="290"/>
      <c r="BF47" s="290"/>
    </row>
    <row r="48" spans="6:58" ht="12.75">
      <c r="F48" s="5"/>
      <c r="G48" s="309"/>
      <c r="H48" s="31"/>
      <c r="I48" s="31"/>
      <c r="J48" s="31"/>
      <c r="K48" s="31"/>
      <c r="L48" s="31"/>
      <c r="M48" s="30"/>
      <c r="N48" s="31"/>
      <c r="O48" s="31"/>
      <c r="P48" s="31"/>
      <c r="Q48" s="30"/>
      <c r="R48" s="33"/>
      <c r="S48" s="307"/>
      <c r="T48" s="59"/>
      <c r="U48" s="31"/>
      <c r="V48" s="31"/>
      <c r="W48" s="308"/>
      <c r="X48" s="289"/>
      <c r="Y48" s="290"/>
      <c r="Z48" s="290"/>
      <c r="AA48" s="290"/>
      <c r="AB48" s="290"/>
      <c r="AC48" s="290"/>
      <c r="AD48" s="290"/>
      <c r="AE48" s="290"/>
      <c r="AF48" s="193"/>
      <c r="AG48" s="290"/>
      <c r="AH48" s="222"/>
      <c r="AI48" s="222"/>
      <c r="AJ48" s="222"/>
      <c r="AK48" s="290"/>
      <c r="AL48" s="290"/>
      <c r="AM48" s="290"/>
      <c r="AN48" s="290"/>
      <c r="AO48" s="305"/>
      <c r="AP48" s="289"/>
      <c r="AQ48" s="222"/>
      <c r="AR48" s="222"/>
      <c r="AS48" s="222"/>
      <c r="AT48" s="290"/>
      <c r="AU48" s="290"/>
      <c r="AV48" s="290"/>
      <c r="AW48" s="290"/>
      <c r="AX48" s="193"/>
      <c r="AY48" s="290"/>
      <c r="AZ48" s="222"/>
      <c r="BA48" s="222"/>
      <c r="BB48" s="222"/>
      <c r="BC48" s="290"/>
      <c r="BD48" s="290"/>
      <c r="BE48" s="290"/>
      <c r="BF48" s="290"/>
    </row>
    <row r="49" spans="2:58" ht="12.75">
      <c r="B49" s="3" t="s">
        <v>357</v>
      </c>
      <c r="C49" s="3" t="s">
        <v>630</v>
      </c>
      <c r="D49" s="149" t="s">
        <v>572</v>
      </c>
      <c r="E49" s="149" t="s">
        <v>569</v>
      </c>
      <c r="F49" s="5">
        <v>1</v>
      </c>
      <c r="G49" s="150" t="s">
        <v>621</v>
      </c>
      <c r="H49" s="31"/>
      <c r="I49" s="31"/>
      <c r="J49" s="31"/>
      <c r="K49" s="31"/>
      <c r="L49" s="31">
        <v>29.9</v>
      </c>
      <c r="M49" s="30"/>
      <c r="N49" s="31">
        <v>29.2</v>
      </c>
      <c r="O49" s="31"/>
      <c r="P49" s="31"/>
      <c r="Q49" s="30"/>
      <c r="R49" s="33">
        <v>80</v>
      </c>
      <c r="S49" s="307">
        <v>7.9</v>
      </c>
      <c r="T49" s="59">
        <v>1.07</v>
      </c>
      <c r="U49" s="31">
        <v>3500</v>
      </c>
      <c r="V49" s="31">
        <v>40</v>
      </c>
      <c r="W49" s="308"/>
      <c r="X49" s="289"/>
      <c r="Y49" s="290">
        <f>L49</f>
        <v>29.9</v>
      </c>
      <c r="Z49" s="290"/>
      <c r="AA49" s="290">
        <f>N49</f>
        <v>29.2</v>
      </c>
      <c r="AB49" s="290">
        <f>R49*AA49</f>
        <v>2336</v>
      </c>
      <c r="AC49" s="290">
        <f>T49*AA49</f>
        <v>31.244</v>
      </c>
      <c r="AD49" s="290">
        <f>U49*AA49</f>
        <v>102200</v>
      </c>
      <c r="AE49" s="290">
        <f>V49*AA49</f>
        <v>1168</v>
      </c>
      <c r="AF49" s="193"/>
      <c r="AG49" s="290"/>
      <c r="AH49" s="222"/>
      <c r="AI49" s="222"/>
      <c r="AJ49" s="222"/>
      <c r="AK49" s="290"/>
      <c r="AL49" s="290"/>
      <c r="AM49" s="290"/>
      <c r="AN49" s="290"/>
      <c r="AO49" s="305"/>
      <c r="AP49" s="289"/>
      <c r="AQ49" s="222"/>
      <c r="AR49" s="222"/>
      <c r="AS49" s="222"/>
      <c r="AT49" s="290"/>
      <c r="AU49" s="290"/>
      <c r="AV49" s="290"/>
      <c r="AW49" s="290"/>
      <c r="AX49" s="193"/>
      <c r="AY49" s="290"/>
      <c r="AZ49" s="222"/>
      <c r="BA49" s="222"/>
      <c r="BB49" s="222"/>
      <c r="BC49" s="290"/>
      <c r="BD49" s="290"/>
      <c r="BE49" s="290"/>
      <c r="BF49" s="290"/>
    </row>
    <row r="50" spans="6:58" ht="12.75">
      <c r="F50" s="5">
        <v>2</v>
      </c>
      <c r="G50" s="30" t="s">
        <v>459</v>
      </c>
      <c r="H50" s="31"/>
      <c r="I50" s="31"/>
      <c r="J50" s="31"/>
      <c r="K50" s="31">
        <v>29.9</v>
      </c>
      <c r="L50" s="31"/>
      <c r="M50" s="30"/>
      <c r="N50" s="31"/>
      <c r="O50" s="31"/>
      <c r="P50" s="31"/>
      <c r="Q50" s="30">
        <v>29.9</v>
      </c>
      <c r="R50" s="33">
        <v>50</v>
      </c>
      <c r="S50" s="307">
        <v>7.6</v>
      </c>
      <c r="T50" s="59">
        <v>0.94</v>
      </c>
      <c r="U50" s="31">
        <v>950</v>
      </c>
      <c r="V50" s="31">
        <v>20</v>
      </c>
      <c r="W50" s="308"/>
      <c r="X50" s="289"/>
      <c r="Y50" s="290"/>
      <c r="Z50" s="290"/>
      <c r="AA50" s="290"/>
      <c r="AB50" s="290"/>
      <c r="AC50" s="290"/>
      <c r="AD50" s="290"/>
      <c r="AE50" s="290"/>
      <c r="AF50" s="193"/>
      <c r="AG50" s="290"/>
      <c r="AH50" s="222"/>
      <c r="AI50" s="222"/>
      <c r="AJ50" s="222"/>
      <c r="AK50" s="290"/>
      <c r="AL50" s="290"/>
      <c r="AM50" s="290"/>
      <c r="AN50" s="290"/>
      <c r="AO50" s="305"/>
      <c r="AP50" s="289"/>
      <c r="AQ50" s="222"/>
      <c r="AR50" s="222"/>
      <c r="AS50" s="222"/>
      <c r="AT50" s="290"/>
      <c r="AU50" s="290"/>
      <c r="AV50" s="290"/>
      <c r="AW50" s="290"/>
      <c r="AX50" s="193"/>
      <c r="AY50" s="290">
        <f>K50</f>
        <v>29.9</v>
      </c>
      <c r="AZ50" s="222"/>
      <c r="BA50" s="222"/>
      <c r="BB50" s="222">
        <f>Q50</f>
        <v>29.9</v>
      </c>
      <c r="BC50" s="290">
        <f>R50*BB50</f>
        <v>1495</v>
      </c>
      <c r="BD50" s="290">
        <f>T50*BB50</f>
        <v>28.105999999999998</v>
      </c>
      <c r="BE50" s="290">
        <f>U50*BB50</f>
        <v>28405</v>
      </c>
      <c r="BF50" s="290">
        <f>V50*BB50</f>
        <v>598</v>
      </c>
    </row>
    <row r="51" spans="6:58" ht="12.75">
      <c r="F51" s="5">
        <v>3</v>
      </c>
      <c r="G51" s="30" t="s">
        <v>461</v>
      </c>
      <c r="H51" s="31"/>
      <c r="I51" s="31"/>
      <c r="J51" s="31"/>
      <c r="K51" s="31"/>
      <c r="L51" s="31"/>
      <c r="M51" s="30">
        <v>29.9</v>
      </c>
      <c r="N51" s="31"/>
      <c r="O51" s="31"/>
      <c r="P51" s="31"/>
      <c r="Q51" s="30">
        <v>29.9</v>
      </c>
      <c r="R51" s="33">
        <v>30</v>
      </c>
      <c r="S51" s="307">
        <v>7.6</v>
      </c>
      <c r="T51" s="59">
        <v>0.35</v>
      </c>
      <c r="U51" s="31">
        <v>300</v>
      </c>
      <c r="V51" s="31">
        <v>10</v>
      </c>
      <c r="W51" s="308"/>
      <c r="X51" s="289"/>
      <c r="Y51" s="290"/>
      <c r="Z51" s="290"/>
      <c r="AA51" s="290"/>
      <c r="AB51" s="290"/>
      <c r="AC51" s="290"/>
      <c r="AD51" s="290"/>
      <c r="AE51" s="290"/>
      <c r="AF51" s="193"/>
      <c r="AG51" s="290"/>
      <c r="AH51" s="222"/>
      <c r="AI51" s="222"/>
      <c r="AJ51" s="222"/>
      <c r="AK51" s="290"/>
      <c r="AL51" s="290"/>
      <c r="AM51" s="290"/>
      <c r="AN51" s="290"/>
      <c r="AO51" s="305"/>
      <c r="AP51" s="289"/>
      <c r="AQ51" s="222"/>
      <c r="AR51" s="222"/>
      <c r="AS51" s="222"/>
      <c r="AT51" s="290"/>
      <c r="AU51" s="290"/>
      <c r="AV51" s="290"/>
      <c r="AW51" s="290"/>
      <c r="AX51" s="193"/>
      <c r="AY51" s="290"/>
      <c r="AZ51" s="222"/>
      <c r="BA51" s="222">
        <f>M51</f>
        <v>29.9</v>
      </c>
      <c r="BB51" s="222">
        <f>Q51</f>
        <v>29.9</v>
      </c>
      <c r="BC51" s="290">
        <f>R51*BB51</f>
        <v>897</v>
      </c>
      <c r="BD51" s="290">
        <f>T51*BB51</f>
        <v>10.464999999999998</v>
      </c>
      <c r="BE51" s="290">
        <f>U51*BB51</f>
        <v>8970</v>
      </c>
      <c r="BF51" s="290">
        <f>V51*BB51</f>
        <v>299</v>
      </c>
    </row>
    <row r="52" spans="6:58" ht="12.75">
      <c r="F52" s="5"/>
      <c r="G52" s="309"/>
      <c r="H52" s="31"/>
      <c r="I52" s="31"/>
      <c r="J52" s="31"/>
      <c r="K52" s="31"/>
      <c r="L52" s="31"/>
      <c r="M52" s="30"/>
      <c r="N52" s="31"/>
      <c r="O52" s="31"/>
      <c r="P52" s="31"/>
      <c r="Q52" s="30"/>
      <c r="R52" s="33"/>
      <c r="S52" s="307"/>
      <c r="T52" s="59"/>
      <c r="U52" s="31"/>
      <c r="V52" s="31"/>
      <c r="W52" s="308"/>
      <c r="X52" s="289"/>
      <c r="Y52" s="290"/>
      <c r="Z52" s="290"/>
      <c r="AA52" s="290"/>
      <c r="AB52" s="290"/>
      <c r="AC52" s="290"/>
      <c r="AD52" s="290"/>
      <c r="AE52" s="290"/>
      <c r="AF52" s="193"/>
      <c r="AG52" s="290"/>
      <c r="AH52" s="222"/>
      <c r="AI52" s="222"/>
      <c r="AJ52" s="222"/>
      <c r="AK52" s="290"/>
      <c r="AL52" s="290"/>
      <c r="AM52" s="290"/>
      <c r="AN52" s="290"/>
      <c r="AO52" s="305"/>
      <c r="AP52" s="289"/>
      <c r="AQ52" s="222"/>
      <c r="AR52" s="222"/>
      <c r="AS52" s="222"/>
      <c r="AT52" s="290"/>
      <c r="AU52" s="290"/>
      <c r="AV52" s="290"/>
      <c r="AW52" s="290"/>
      <c r="AX52" s="193"/>
      <c r="AY52" s="290"/>
      <c r="AZ52" s="222"/>
      <c r="BA52" s="222"/>
      <c r="BB52" s="222"/>
      <c r="BC52" s="290"/>
      <c r="BD52" s="290"/>
      <c r="BE52" s="290"/>
      <c r="BF52" s="290"/>
    </row>
    <row r="53" spans="2:58" ht="12.75">
      <c r="B53" s="3" t="s">
        <v>520</v>
      </c>
      <c r="C53" s="3" t="s">
        <v>631</v>
      </c>
      <c r="D53" s="149" t="s">
        <v>626</v>
      </c>
      <c r="E53" s="149" t="s">
        <v>569</v>
      </c>
      <c r="F53" s="5">
        <v>1</v>
      </c>
      <c r="G53" s="150" t="s">
        <v>621</v>
      </c>
      <c r="H53" s="31"/>
      <c r="I53" s="31"/>
      <c r="J53" s="31"/>
      <c r="K53" s="31"/>
      <c r="L53" s="31">
        <v>692</v>
      </c>
      <c r="M53" s="30"/>
      <c r="N53" s="31">
        <v>692</v>
      </c>
      <c r="O53" s="31"/>
      <c r="P53" s="31"/>
      <c r="Q53" s="30"/>
      <c r="R53" s="33">
        <v>76</v>
      </c>
      <c r="S53" s="307">
        <v>7.07</v>
      </c>
      <c r="T53" s="59">
        <v>3.42</v>
      </c>
      <c r="U53" s="31">
        <v>1350</v>
      </c>
      <c r="V53" s="31">
        <v>27</v>
      </c>
      <c r="W53" s="308"/>
      <c r="X53" s="289"/>
      <c r="Y53" s="290">
        <f>L53</f>
        <v>692</v>
      </c>
      <c r="Z53" s="290"/>
      <c r="AA53" s="290">
        <f>N53</f>
        <v>692</v>
      </c>
      <c r="AB53" s="290">
        <f>R53*AA53</f>
        <v>52592</v>
      </c>
      <c r="AC53" s="290">
        <f>T53*AA53</f>
        <v>2366.64</v>
      </c>
      <c r="AD53" s="290">
        <f>U53*AA53</f>
        <v>934200</v>
      </c>
      <c r="AE53" s="290">
        <f>V53*AA53</f>
        <v>18684</v>
      </c>
      <c r="AF53" s="193"/>
      <c r="AG53" s="290"/>
      <c r="AH53" s="222"/>
      <c r="AI53" s="222"/>
      <c r="AJ53" s="222"/>
      <c r="AK53" s="290"/>
      <c r="AL53" s="290"/>
      <c r="AM53" s="290"/>
      <c r="AN53" s="290"/>
      <c r="AO53" s="305"/>
      <c r="AP53" s="289"/>
      <c r="AQ53" s="222"/>
      <c r="AR53" s="222"/>
      <c r="AS53" s="222"/>
      <c r="AT53" s="290"/>
      <c r="AU53" s="290"/>
      <c r="AV53" s="290"/>
      <c r="AW53" s="290"/>
      <c r="AX53" s="193"/>
      <c r="AY53" s="290"/>
      <c r="AZ53" s="222"/>
      <c r="BA53" s="222"/>
      <c r="BB53" s="222"/>
      <c r="BC53" s="290"/>
      <c r="BD53" s="290"/>
      <c r="BE53" s="290"/>
      <c r="BF53" s="290"/>
    </row>
    <row r="54" spans="6:58" ht="12.75">
      <c r="F54" s="5">
        <v>2</v>
      </c>
      <c r="G54" s="150" t="s">
        <v>459</v>
      </c>
      <c r="H54" s="31"/>
      <c r="I54" s="31"/>
      <c r="J54" s="31"/>
      <c r="K54" s="31">
        <v>692</v>
      </c>
      <c r="L54" s="31"/>
      <c r="M54" s="30"/>
      <c r="N54" s="31"/>
      <c r="O54" s="31"/>
      <c r="P54" s="31"/>
      <c r="Q54" s="30">
        <v>692</v>
      </c>
      <c r="R54" s="33">
        <v>27</v>
      </c>
      <c r="S54" s="307">
        <v>6.87</v>
      </c>
      <c r="T54" s="273">
        <v>1.07</v>
      </c>
      <c r="U54" s="31">
        <v>310</v>
      </c>
      <c r="V54" s="31">
        <v>10</v>
      </c>
      <c r="W54" s="308"/>
      <c r="X54" s="289"/>
      <c r="Y54" s="290"/>
      <c r="Z54" s="290"/>
      <c r="AA54" s="290"/>
      <c r="AB54" s="290"/>
      <c r="AC54" s="290"/>
      <c r="AD54" s="290"/>
      <c r="AE54" s="290"/>
      <c r="AF54" s="193"/>
      <c r="AG54" s="290"/>
      <c r="AH54" s="222"/>
      <c r="AI54" s="222"/>
      <c r="AJ54" s="222"/>
      <c r="AK54" s="290"/>
      <c r="AL54" s="290"/>
      <c r="AM54" s="290"/>
      <c r="AN54" s="290"/>
      <c r="AO54" s="305"/>
      <c r="AP54" s="289">
        <f>K54</f>
        <v>692</v>
      </c>
      <c r="AQ54" s="222"/>
      <c r="AR54" s="222"/>
      <c r="AS54" s="222">
        <f>Q54</f>
        <v>692</v>
      </c>
      <c r="AT54" s="290">
        <f>R54*AS54</f>
        <v>18684</v>
      </c>
      <c r="AU54" s="290">
        <f>T54*AS54</f>
        <v>740.44</v>
      </c>
      <c r="AV54" s="290">
        <f>U54*AS54</f>
        <v>214520</v>
      </c>
      <c r="AW54" s="290">
        <f>V54*AS54</f>
        <v>6920</v>
      </c>
      <c r="AX54" s="193"/>
      <c r="AY54" s="290"/>
      <c r="AZ54" s="222"/>
      <c r="BA54" s="222"/>
      <c r="BB54" s="222"/>
      <c r="BC54" s="290"/>
      <c r="BD54" s="290"/>
      <c r="BE54" s="290"/>
      <c r="BF54" s="290"/>
    </row>
    <row r="55" spans="6:58" ht="12.75">
      <c r="F55" s="5">
        <v>3</v>
      </c>
      <c r="G55" s="30" t="s">
        <v>461</v>
      </c>
      <c r="H55" s="31"/>
      <c r="I55" s="31"/>
      <c r="J55" s="31"/>
      <c r="K55" s="31"/>
      <c r="L55" s="31"/>
      <c r="M55" s="31">
        <v>692</v>
      </c>
      <c r="N55" s="32"/>
      <c r="O55" s="31"/>
      <c r="P55" s="31"/>
      <c r="Q55" s="30">
        <v>692</v>
      </c>
      <c r="R55" s="33">
        <v>20</v>
      </c>
      <c r="S55" s="307">
        <v>7.09</v>
      </c>
      <c r="T55" s="59">
        <v>0.25</v>
      </c>
      <c r="U55" s="31">
        <v>120</v>
      </c>
      <c r="V55" s="31">
        <v>10</v>
      </c>
      <c r="W55" s="308"/>
      <c r="X55" s="289"/>
      <c r="Y55" s="290"/>
      <c r="Z55" s="290"/>
      <c r="AA55" s="290"/>
      <c r="AB55" s="290"/>
      <c r="AC55" s="290"/>
      <c r="AD55" s="290"/>
      <c r="AE55" s="290"/>
      <c r="AF55" s="193"/>
      <c r="AG55" s="290"/>
      <c r="AH55" s="222"/>
      <c r="AI55" s="222"/>
      <c r="AJ55" s="222"/>
      <c r="AK55" s="290"/>
      <c r="AL55" s="290"/>
      <c r="AM55" s="290"/>
      <c r="AN55" s="290"/>
      <c r="AO55" s="305"/>
      <c r="AP55" s="289"/>
      <c r="AQ55" s="222"/>
      <c r="AR55" s="222"/>
      <c r="AS55" s="222"/>
      <c r="AT55" s="290"/>
      <c r="AU55" s="290"/>
      <c r="AV55" s="290"/>
      <c r="AW55" s="290"/>
      <c r="AX55" s="193"/>
      <c r="AY55" s="290"/>
      <c r="AZ55" s="222"/>
      <c r="BA55" s="222">
        <f>M55</f>
        <v>692</v>
      </c>
      <c r="BB55" s="222">
        <f>Q55</f>
        <v>692</v>
      </c>
      <c r="BC55" s="290">
        <f>R55*BB55</f>
        <v>13840</v>
      </c>
      <c r="BD55" s="290">
        <f>T55*BB55</f>
        <v>173</v>
      </c>
      <c r="BE55" s="290">
        <f>U55*BB55</f>
        <v>83040</v>
      </c>
      <c r="BF55" s="290">
        <f>V55*BB55</f>
        <v>6920</v>
      </c>
    </row>
    <row r="56" spans="6:58" ht="12.75">
      <c r="F56" s="5">
        <v>4</v>
      </c>
      <c r="G56" s="150" t="s">
        <v>460</v>
      </c>
      <c r="H56" s="31"/>
      <c r="I56" s="31"/>
      <c r="J56" s="31"/>
      <c r="K56" s="31">
        <v>692</v>
      </c>
      <c r="L56" s="31"/>
      <c r="M56" s="30"/>
      <c r="N56" s="31"/>
      <c r="O56" s="31"/>
      <c r="P56" s="31"/>
      <c r="Q56" s="30">
        <v>692</v>
      </c>
      <c r="R56" s="33">
        <v>30</v>
      </c>
      <c r="S56" s="307">
        <v>6.82</v>
      </c>
      <c r="T56" s="59">
        <v>0.31</v>
      </c>
      <c r="U56" s="31">
        <v>1500</v>
      </c>
      <c r="V56" s="31">
        <v>25</v>
      </c>
      <c r="W56" s="308"/>
      <c r="X56" s="289"/>
      <c r="Y56" s="290"/>
      <c r="Z56" s="290"/>
      <c r="AA56" s="290"/>
      <c r="AB56" s="290"/>
      <c r="AC56" s="290"/>
      <c r="AD56" s="290"/>
      <c r="AE56" s="290"/>
      <c r="AF56" s="193"/>
      <c r="AG56" s="290"/>
      <c r="AH56" s="222"/>
      <c r="AI56" s="222"/>
      <c r="AJ56" s="222"/>
      <c r="AK56" s="290"/>
      <c r="AL56" s="290"/>
      <c r="AM56" s="290"/>
      <c r="AN56" s="290"/>
      <c r="AO56" s="305"/>
      <c r="AP56" s="289">
        <f>K56</f>
        <v>692</v>
      </c>
      <c r="AQ56" s="222"/>
      <c r="AR56" s="222"/>
      <c r="AS56" s="222">
        <f>Q56</f>
        <v>692</v>
      </c>
      <c r="AT56" s="290">
        <f>R56*AS56</f>
        <v>20760</v>
      </c>
      <c r="AU56" s="290">
        <f>T56*AS56</f>
        <v>214.52</v>
      </c>
      <c r="AV56" s="290">
        <f>U56*AS56</f>
        <v>1038000</v>
      </c>
      <c r="AW56" s="290">
        <f>V56*AS56</f>
        <v>17300</v>
      </c>
      <c r="AX56" s="193"/>
      <c r="AY56" s="290"/>
      <c r="AZ56" s="222"/>
      <c r="BA56" s="222"/>
      <c r="BB56" s="222"/>
      <c r="BC56" s="290"/>
      <c r="BD56" s="290"/>
      <c r="BE56" s="290"/>
      <c r="BF56" s="290"/>
    </row>
    <row r="57" spans="6:58" ht="12.75">
      <c r="F57" s="5"/>
      <c r="G57" s="309"/>
      <c r="H57" s="31"/>
      <c r="I57" s="31"/>
      <c r="J57" s="31"/>
      <c r="K57" s="31"/>
      <c r="L57" s="31"/>
      <c r="M57" s="30"/>
      <c r="N57" s="31"/>
      <c r="O57" s="31"/>
      <c r="P57" s="31"/>
      <c r="Q57" s="30"/>
      <c r="R57" s="33"/>
      <c r="S57" s="307"/>
      <c r="T57" s="59"/>
      <c r="U57" s="31"/>
      <c r="V57" s="31"/>
      <c r="W57" s="308"/>
      <c r="X57" s="289"/>
      <c r="Y57" s="290"/>
      <c r="Z57" s="290"/>
      <c r="AA57" s="290"/>
      <c r="AB57" s="290"/>
      <c r="AC57" s="290"/>
      <c r="AD57" s="290"/>
      <c r="AE57" s="290"/>
      <c r="AF57" s="193"/>
      <c r="AG57" s="290"/>
      <c r="AH57" s="222"/>
      <c r="AI57" s="222"/>
      <c r="AJ57" s="222"/>
      <c r="AK57" s="290"/>
      <c r="AL57" s="290"/>
      <c r="AM57" s="290"/>
      <c r="AN57" s="290"/>
      <c r="AO57" s="271"/>
      <c r="AP57" s="289"/>
      <c r="AQ57" s="222"/>
      <c r="AR57" s="222"/>
      <c r="AS57" s="222"/>
      <c r="AT57" s="290"/>
      <c r="AU57" s="290"/>
      <c r="AV57" s="290"/>
      <c r="AW57" s="290"/>
      <c r="AX57" s="193"/>
      <c r="AY57" s="290"/>
      <c r="AZ57" s="222"/>
      <c r="BA57" s="222"/>
      <c r="BB57" s="222"/>
      <c r="BC57" s="290"/>
      <c r="BD57" s="290"/>
      <c r="BE57" s="290"/>
      <c r="BF57" s="290"/>
    </row>
    <row r="58" spans="2:58" ht="12.75">
      <c r="B58" s="3" t="s">
        <v>632</v>
      </c>
      <c r="C58" s="3" t="s">
        <v>633</v>
      </c>
      <c r="D58" s="149" t="s">
        <v>634</v>
      </c>
      <c r="E58" s="149" t="s">
        <v>569</v>
      </c>
      <c r="F58" s="5">
        <v>1</v>
      </c>
      <c r="G58" s="150" t="s">
        <v>621</v>
      </c>
      <c r="H58" s="31"/>
      <c r="I58" s="31"/>
      <c r="J58" s="31"/>
      <c r="K58" s="31"/>
      <c r="L58" s="31">
        <v>209</v>
      </c>
      <c r="M58" s="30"/>
      <c r="N58" s="31">
        <v>209</v>
      </c>
      <c r="O58" s="31"/>
      <c r="P58" s="31"/>
      <c r="Q58" s="30"/>
      <c r="R58" s="33">
        <v>76</v>
      </c>
      <c r="S58" s="307">
        <v>7.07</v>
      </c>
      <c r="T58" s="59">
        <v>3.42</v>
      </c>
      <c r="U58" s="31">
        <v>1350</v>
      </c>
      <c r="V58" s="31">
        <v>27</v>
      </c>
      <c r="W58" s="308"/>
      <c r="X58" s="289"/>
      <c r="Y58" s="290">
        <f>L58</f>
        <v>209</v>
      </c>
      <c r="Z58" s="290"/>
      <c r="AA58" s="290">
        <f>N58</f>
        <v>209</v>
      </c>
      <c r="AB58" s="290">
        <f>R58*AA58</f>
        <v>15884</v>
      </c>
      <c r="AC58" s="290">
        <f>T58*AA58</f>
        <v>714.78</v>
      </c>
      <c r="AD58" s="290">
        <f>U58*AA58</f>
        <v>282150</v>
      </c>
      <c r="AE58" s="290">
        <f>V58*AA58</f>
        <v>5643</v>
      </c>
      <c r="AF58" s="193"/>
      <c r="AG58" s="290"/>
      <c r="AH58" s="222"/>
      <c r="AI58" s="222"/>
      <c r="AJ58" s="222"/>
      <c r="AK58" s="290"/>
      <c r="AL58" s="290"/>
      <c r="AM58" s="290"/>
      <c r="AN58" s="290"/>
      <c r="AO58" s="305"/>
      <c r="AP58" s="289"/>
      <c r="AQ58" s="222"/>
      <c r="AR58" s="222"/>
      <c r="AS58" s="222"/>
      <c r="AT58" s="290"/>
      <c r="AU58" s="290"/>
      <c r="AV58" s="290"/>
      <c r="AW58" s="290"/>
      <c r="AX58" s="193"/>
      <c r="AY58" s="290"/>
      <c r="AZ58" s="222"/>
      <c r="BA58" s="222"/>
      <c r="BB58" s="222"/>
      <c r="BC58" s="290"/>
      <c r="BD58" s="290"/>
      <c r="BE58" s="290"/>
      <c r="BF58" s="290"/>
    </row>
    <row r="59" spans="6:58" ht="12.75">
      <c r="F59" s="5">
        <v>2</v>
      </c>
      <c r="G59" s="150" t="s">
        <v>459</v>
      </c>
      <c r="H59" s="31"/>
      <c r="I59" s="31"/>
      <c r="J59" s="31"/>
      <c r="K59" s="31">
        <v>209</v>
      </c>
      <c r="L59" s="31"/>
      <c r="M59" s="30"/>
      <c r="N59" s="31"/>
      <c r="O59" s="31"/>
      <c r="P59" s="31"/>
      <c r="Q59" s="30">
        <v>209</v>
      </c>
      <c r="R59" s="33">
        <v>27</v>
      </c>
      <c r="S59" s="307">
        <v>6.87</v>
      </c>
      <c r="T59" s="273">
        <v>1.07</v>
      </c>
      <c r="U59" s="31">
        <v>310</v>
      </c>
      <c r="V59" s="31">
        <v>10</v>
      </c>
      <c r="W59" s="308"/>
      <c r="X59" s="289"/>
      <c r="Y59" s="290"/>
      <c r="Z59" s="290"/>
      <c r="AA59" s="290"/>
      <c r="AB59" s="290"/>
      <c r="AC59" s="290"/>
      <c r="AD59" s="290"/>
      <c r="AE59" s="290"/>
      <c r="AF59" s="193"/>
      <c r="AG59" s="290"/>
      <c r="AH59" s="222"/>
      <c r="AI59" s="222"/>
      <c r="AJ59" s="222"/>
      <c r="AK59" s="290"/>
      <c r="AL59" s="290"/>
      <c r="AM59" s="290"/>
      <c r="AN59" s="290"/>
      <c r="AO59" s="305"/>
      <c r="AP59" s="289">
        <f>K59</f>
        <v>209</v>
      </c>
      <c r="AQ59" s="222"/>
      <c r="AR59" s="222"/>
      <c r="AS59" s="222">
        <f>Q59</f>
        <v>209</v>
      </c>
      <c r="AT59" s="290">
        <f>R59*AS59</f>
        <v>5643</v>
      </c>
      <c r="AU59" s="290">
        <f>T59*AS59</f>
        <v>223.63000000000002</v>
      </c>
      <c r="AV59" s="290">
        <f>U59*AS59</f>
        <v>64790</v>
      </c>
      <c r="AW59" s="290">
        <f>V59*AS59</f>
        <v>2090</v>
      </c>
      <c r="AX59" s="193"/>
      <c r="AY59" s="290"/>
      <c r="AZ59" s="222"/>
      <c r="BA59" s="222"/>
      <c r="BB59" s="222"/>
      <c r="BC59" s="290"/>
      <c r="BD59" s="290"/>
      <c r="BE59" s="290"/>
      <c r="BF59" s="290"/>
    </row>
    <row r="60" spans="6:58" ht="12.75">
      <c r="F60" s="5">
        <v>3</v>
      </c>
      <c r="G60" s="30" t="s">
        <v>461</v>
      </c>
      <c r="H60" s="31"/>
      <c r="I60" s="31"/>
      <c r="J60" s="31"/>
      <c r="K60" s="31"/>
      <c r="L60" s="31"/>
      <c r="M60" s="30">
        <v>209</v>
      </c>
      <c r="N60" s="31"/>
      <c r="O60" s="31"/>
      <c r="P60" s="31"/>
      <c r="Q60" s="30">
        <v>209</v>
      </c>
      <c r="R60" s="33">
        <v>20</v>
      </c>
      <c r="S60" s="307">
        <v>7.09</v>
      </c>
      <c r="T60" s="59">
        <v>0.25</v>
      </c>
      <c r="U60" s="31">
        <v>120</v>
      </c>
      <c r="V60" s="31">
        <v>10</v>
      </c>
      <c r="W60" s="308"/>
      <c r="X60" s="289"/>
      <c r="Y60" s="290"/>
      <c r="Z60" s="290"/>
      <c r="AA60" s="290"/>
      <c r="AB60" s="290"/>
      <c r="AC60" s="290"/>
      <c r="AD60" s="290"/>
      <c r="AE60" s="290"/>
      <c r="AF60" s="193"/>
      <c r="AG60" s="290"/>
      <c r="AH60" s="222"/>
      <c r="AI60" s="222"/>
      <c r="AJ60" s="222"/>
      <c r="AK60" s="290"/>
      <c r="AL60" s="290"/>
      <c r="AM60" s="290"/>
      <c r="AN60" s="290"/>
      <c r="AO60" s="305"/>
      <c r="AP60" s="289"/>
      <c r="AQ60" s="222"/>
      <c r="AR60" s="222"/>
      <c r="AS60" s="222"/>
      <c r="AT60" s="290"/>
      <c r="AU60" s="290"/>
      <c r="AV60" s="290"/>
      <c r="AW60" s="290"/>
      <c r="AX60" s="193"/>
      <c r="AY60" s="290"/>
      <c r="AZ60" s="222"/>
      <c r="BA60" s="222">
        <f>M60</f>
        <v>209</v>
      </c>
      <c r="BB60" s="222">
        <f>Q60</f>
        <v>209</v>
      </c>
      <c r="BC60" s="290">
        <f>R60*BB60</f>
        <v>4180</v>
      </c>
      <c r="BD60" s="290">
        <f>T60*BB60</f>
        <v>52.25</v>
      </c>
      <c r="BE60" s="290">
        <f>U60*BB60</f>
        <v>25080</v>
      </c>
      <c r="BF60" s="290">
        <f>V60*BB60</f>
        <v>2090</v>
      </c>
    </row>
    <row r="61" spans="6:58" ht="12.75">
      <c r="F61" s="5">
        <v>4</v>
      </c>
      <c r="G61" s="150" t="s">
        <v>460</v>
      </c>
      <c r="H61" s="31"/>
      <c r="I61" s="31"/>
      <c r="J61" s="31"/>
      <c r="K61" s="31">
        <v>209</v>
      </c>
      <c r="L61" s="31"/>
      <c r="M61" s="30"/>
      <c r="N61" s="31"/>
      <c r="O61" s="31"/>
      <c r="P61" s="31"/>
      <c r="Q61" s="30">
        <v>209</v>
      </c>
      <c r="R61" s="33">
        <v>30</v>
      </c>
      <c r="S61" s="307">
        <v>6.82</v>
      </c>
      <c r="T61" s="59">
        <v>0.31</v>
      </c>
      <c r="U61" s="31">
        <v>1500</v>
      </c>
      <c r="V61" s="31">
        <v>25</v>
      </c>
      <c r="W61" s="308"/>
      <c r="X61" s="289"/>
      <c r="Y61" s="290"/>
      <c r="Z61" s="290"/>
      <c r="AA61" s="290"/>
      <c r="AB61" s="290"/>
      <c r="AC61" s="290"/>
      <c r="AD61" s="290"/>
      <c r="AE61" s="290"/>
      <c r="AF61" s="193"/>
      <c r="AG61" s="290"/>
      <c r="AH61" s="222"/>
      <c r="AI61" s="222"/>
      <c r="AJ61" s="222"/>
      <c r="AK61" s="290"/>
      <c r="AL61" s="290"/>
      <c r="AM61" s="290"/>
      <c r="AN61" s="290"/>
      <c r="AO61" s="305"/>
      <c r="AP61" s="289">
        <f>K61</f>
        <v>209</v>
      </c>
      <c r="AQ61" s="222"/>
      <c r="AR61" s="222"/>
      <c r="AS61" s="222">
        <f>Q61</f>
        <v>209</v>
      </c>
      <c r="AT61" s="290">
        <f>R61*AS61</f>
        <v>6270</v>
      </c>
      <c r="AU61" s="290">
        <f>T61*AS61</f>
        <v>64.79</v>
      </c>
      <c r="AV61" s="290">
        <f>U61*AS61</f>
        <v>313500</v>
      </c>
      <c r="AW61" s="290">
        <f>V61*AS61</f>
        <v>5225</v>
      </c>
      <c r="AX61" s="193"/>
      <c r="AY61" s="290"/>
      <c r="AZ61" s="222"/>
      <c r="BA61" s="222"/>
      <c r="BB61" s="222"/>
      <c r="BC61" s="290"/>
      <c r="BD61" s="290"/>
      <c r="BE61" s="290"/>
      <c r="BF61" s="290"/>
    </row>
    <row r="62" spans="6:58" ht="12.75">
      <c r="F62" s="5"/>
      <c r="G62" s="309"/>
      <c r="H62" s="31"/>
      <c r="I62" s="31"/>
      <c r="J62" s="31"/>
      <c r="K62" s="31"/>
      <c r="L62" s="31"/>
      <c r="M62" s="30"/>
      <c r="N62" s="31"/>
      <c r="O62" s="31"/>
      <c r="P62" s="31"/>
      <c r="Q62" s="30"/>
      <c r="R62" s="33"/>
      <c r="S62" s="307"/>
      <c r="T62" s="59"/>
      <c r="U62" s="31"/>
      <c r="V62" s="31"/>
      <c r="W62" s="308"/>
      <c r="X62" s="289"/>
      <c r="Y62" s="290"/>
      <c r="Z62" s="290"/>
      <c r="AA62" s="290"/>
      <c r="AB62" s="290"/>
      <c r="AC62" s="290"/>
      <c r="AD62" s="290"/>
      <c r="AE62" s="290"/>
      <c r="AF62" s="193"/>
      <c r="AG62" s="290"/>
      <c r="AH62" s="222"/>
      <c r="AI62" s="222"/>
      <c r="AJ62" s="222"/>
      <c r="AK62" s="290"/>
      <c r="AL62" s="290"/>
      <c r="AM62" s="290"/>
      <c r="AN62" s="290"/>
      <c r="AO62" s="305"/>
      <c r="AP62" s="289"/>
      <c r="AQ62" s="222"/>
      <c r="AR62" s="222"/>
      <c r="AS62" s="222"/>
      <c r="AT62" s="290"/>
      <c r="AU62" s="290"/>
      <c r="AV62" s="290"/>
      <c r="AW62" s="290"/>
      <c r="AX62" s="193"/>
      <c r="AY62" s="290"/>
      <c r="AZ62" s="222"/>
      <c r="BA62" s="222"/>
      <c r="BB62" s="222"/>
      <c r="BC62" s="290"/>
      <c r="BD62" s="290"/>
      <c r="BE62" s="290"/>
      <c r="BF62" s="290"/>
    </row>
    <row r="63" spans="2:58" ht="12.75">
      <c r="B63" s="3" t="s">
        <v>359</v>
      </c>
      <c r="C63" s="3" t="s">
        <v>635</v>
      </c>
      <c r="D63" s="149" t="s">
        <v>572</v>
      </c>
      <c r="E63" s="149" t="s">
        <v>569</v>
      </c>
      <c r="F63" s="5">
        <v>1</v>
      </c>
      <c r="G63" s="150" t="s">
        <v>621</v>
      </c>
      <c r="H63" s="31"/>
      <c r="I63" s="31"/>
      <c r="J63" s="31"/>
      <c r="K63" s="31"/>
      <c r="L63" s="31">
        <v>237</v>
      </c>
      <c r="M63" s="30"/>
      <c r="N63" s="31">
        <v>237</v>
      </c>
      <c r="O63" s="31"/>
      <c r="P63" s="31"/>
      <c r="Q63" s="30"/>
      <c r="R63" s="33">
        <v>80</v>
      </c>
      <c r="S63" s="307">
        <v>8.27</v>
      </c>
      <c r="T63" s="59">
        <v>1.07</v>
      </c>
      <c r="U63" s="31">
        <v>5763</v>
      </c>
      <c r="V63" s="31">
        <v>40</v>
      </c>
      <c r="W63" s="308"/>
      <c r="X63" s="289"/>
      <c r="Y63" s="290">
        <f>L63</f>
        <v>237</v>
      </c>
      <c r="Z63" s="290"/>
      <c r="AA63" s="290">
        <f>N63</f>
        <v>237</v>
      </c>
      <c r="AB63" s="290">
        <f>R63*AA63</f>
        <v>18960</v>
      </c>
      <c r="AC63" s="290">
        <f>T63*AA63</f>
        <v>253.59</v>
      </c>
      <c r="AD63" s="290">
        <f>U63*AA63</f>
        <v>1365831</v>
      </c>
      <c r="AE63" s="290">
        <f>V63*AA63</f>
        <v>9480</v>
      </c>
      <c r="AF63" s="193"/>
      <c r="AG63" s="290"/>
      <c r="AH63" s="222"/>
      <c r="AI63" s="222"/>
      <c r="AJ63" s="222"/>
      <c r="AK63" s="290"/>
      <c r="AL63" s="290"/>
      <c r="AM63" s="290"/>
      <c r="AN63" s="290"/>
      <c r="AO63" s="305"/>
      <c r="AP63" s="289"/>
      <c r="AQ63" s="222"/>
      <c r="AR63" s="222"/>
      <c r="AS63" s="222"/>
      <c r="AT63" s="290"/>
      <c r="AU63" s="290"/>
      <c r="AV63" s="290"/>
      <c r="AW63" s="290"/>
      <c r="AX63" s="193"/>
      <c r="AY63" s="290"/>
      <c r="AZ63" s="222"/>
      <c r="BA63" s="222"/>
      <c r="BB63" s="222"/>
      <c r="BC63" s="290"/>
      <c r="BD63" s="290"/>
      <c r="BE63" s="290"/>
      <c r="BF63" s="290"/>
    </row>
    <row r="64" spans="6:58" ht="12.75">
      <c r="F64" s="5">
        <v>2</v>
      </c>
      <c r="G64" s="150" t="s">
        <v>459</v>
      </c>
      <c r="H64" s="31"/>
      <c r="I64" s="31"/>
      <c r="J64" s="31"/>
      <c r="K64" s="31">
        <v>237</v>
      </c>
      <c r="L64" s="31"/>
      <c r="M64" s="30"/>
      <c r="N64" s="31"/>
      <c r="O64" s="31"/>
      <c r="P64" s="31"/>
      <c r="Q64" s="30">
        <v>237</v>
      </c>
      <c r="R64" s="33">
        <v>50</v>
      </c>
      <c r="S64" s="307">
        <v>7.9</v>
      </c>
      <c r="T64" s="59">
        <v>0.94</v>
      </c>
      <c r="U64" s="31">
        <v>1200</v>
      </c>
      <c r="V64" s="31">
        <v>40</v>
      </c>
      <c r="W64" s="308"/>
      <c r="X64" s="289"/>
      <c r="Y64" s="290"/>
      <c r="Z64" s="290"/>
      <c r="AA64" s="290"/>
      <c r="AB64" s="290"/>
      <c r="AC64" s="290"/>
      <c r="AD64" s="290"/>
      <c r="AE64" s="290"/>
      <c r="AF64" s="193"/>
      <c r="AG64" s="290"/>
      <c r="AH64" s="222"/>
      <c r="AI64" s="222"/>
      <c r="AJ64" s="222"/>
      <c r="AK64" s="290"/>
      <c r="AL64" s="290"/>
      <c r="AM64" s="290"/>
      <c r="AN64" s="290"/>
      <c r="AO64" s="305"/>
      <c r="AP64" s="289">
        <f>K64</f>
        <v>237</v>
      </c>
      <c r="AQ64" s="222"/>
      <c r="AR64" s="222"/>
      <c r="AS64" s="222">
        <f>Q64</f>
        <v>237</v>
      </c>
      <c r="AT64" s="290">
        <f>R64*AS64</f>
        <v>11850</v>
      </c>
      <c r="AU64" s="290">
        <f>T64*AS64</f>
        <v>222.78</v>
      </c>
      <c r="AV64" s="290">
        <f>U64*AS64</f>
        <v>284400</v>
      </c>
      <c r="AW64" s="290">
        <f>V64*AS64</f>
        <v>9480</v>
      </c>
      <c r="AX64" s="193"/>
      <c r="AY64" s="290"/>
      <c r="AZ64" s="222"/>
      <c r="BA64" s="222"/>
      <c r="BB64" s="222"/>
      <c r="BC64" s="290"/>
      <c r="BD64" s="290"/>
      <c r="BE64" s="290"/>
      <c r="BF64" s="290"/>
    </row>
    <row r="65" spans="6:58" ht="12.75">
      <c r="F65" s="5">
        <v>3</v>
      </c>
      <c r="G65" s="30" t="s">
        <v>461</v>
      </c>
      <c r="H65" s="31"/>
      <c r="I65" s="31"/>
      <c r="J65" s="31"/>
      <c r="K65" s="31"/>
      <c r="L65" s="31"/>
      <c r="M65" s="30">
        <v>237</v>
      </c>
      <c r="N65" s="31"/>
      <c r="O65" s="31"/>
      <c r="P65" s="31"/>
      <c r="Q65" s="30">
        <v>237</v>
      </c>
      <c r="R65" s="33">
        <v>30</v>
      </c>
      <c r="S65" s="307">
        <v>7.6</v>
      </c>
      <c r="T65" s="59">
        <v>0.35</v>
      </c>
      <c r="U65" s="31">
        <v>500</v>
      </c>
      <c r="V65" s="31">
        <v>10</v>
      </c>
      <c r="W65" s="308"/>
      <c r="X65" s="289"/>
      <c r="Y65" s="290"/>
      <c r="Z65" s="290"/>
      <c r="AA65" s="290"/>
      <c r="AB65" s="290"/>
      <c r="AC65" s="290"/>
      <c r="AD65" s="290"/>
      <c r="AE65" s="290"/>
      <c r="AF65" s="193"/>
      <c r="AG65" s="290"/>
      <c r="AH65" s="222"/>
      <c r="AI65" s="222"/>
      <c r="AJ65" s="222"/>
      <c r="AK65" s="290"/>
      <c r="AL65" s="290"/>
      <c r="AM65" s="290"/>
      <c r="AN65" s="290"/>
      <c r="AO65" s="305"/>
      <c r="AP65" s="289"/>
      <c r="AQ65" s="222"/>
      <c r="AR65" s="222"/>
      <c r="AS65" s="222"/>
      <c r="AT65" s="290"/>
      <c r="AU65" s="290"/>
      <c r="AV65" s="290"/>
      <c r="AW65" s="290"/>
      <c r="AX65" s="193"/>
      <c r="AY65" s="290"/>
      <c r="AZ65" s="222"/>
      <c r="BA65" s="222">
        <f>M65</f>
        <v>237</v>
      </c>
      <c r="BB65" s="222">
        <f>Q65</f>
        <v>237</v>
      </c>
      <c r="BC65" s="290">
        <f>R65*BB65</f>
        <v>7110</v>
      </c>
      <c r="BD65" s="290">
        <f>T65*BB65</f>
        <v>82.94999999999999</v>
      </c>
      <c r="BE65" s="290">
        <f>U65*BB65</f>
        <v>118500</v>
      </c>
      <c r="BF65" s="290">
        <f>V65*BB65</f>
        <v>2370</v>
      </c>
    </row>
    <row r="66" spans="6:58" ht="12.75">
      <c r="F66" s="5"/>
      <c r="G66" s="309"/>
      <c r="H66" s="31"/>
      <c r="I66" s="31"/>
      <c r="J66" s="31"/>
      <c r="K66" s="31"/>
      <c r="L66" s="31"/>
      <c r="M66" s="30"/>
      <c r="N66" s="31"/>
      <c r="O66" s="31"/>
      <c r="P66" s="31"/>
      <c r="Q66" s="30"/>
      <c r="R66" s="33"/>
      <c r="S66" s="307"/>
      <c r="T66" s="59"/>
      <c r="U66" s="31"/>
      <c r="V66" s="31"/>
      <c r="W66" s="308"/>
      <c r="X66" s="289"/>
      <c r="Y66" s="290"/>
      <c r="Z66" s="290"/>
      <c r="AA66" s="290"/>
      <c r="AB66" s="290"/>
      <c r="AC66" s="290"/>
      <c r="AD66" s="290"/>
      <c r="AE66" s="290"/>
      <c r="AF66" s="193"/>
      <c r="AG66" s="290"/>
      <c r="AH66" s="222"/>
      <c r="AI66" s="222"/>
      <c r="AJ66" s="222"/>
      <c r="AK66" s="290"/>
      <c r="AL66" s="290"/>
      <c r="AM66" s="290"/>
      <c r="AN66" s="290"/>
      <c r="AO66" s="305"/>
      <c r="AP66" s="289"/>
      <c r="AQ66" s="222"/>
      <c r="AR66" s="222"/>
      <c r="AS66" s="222"/>
      <c r="AT66" s="290"/>
      <c r="AU66" s="290"/>
      <c r="AV66" s="290"/>
      <c r="AW66" s="290"/>
      <c r="AX66" s="193"/>
      <c r="AY66" s="290"/>
      <c r="AZ66" s="222"/>
      <c r="BA66" s="222"/>
      <c r="BB66" s="222"/>
      <c r="BC66" s="290"/>
      <c r="BD66" s="290"/>
      <c r="BE66" s="290"/>
      <c r="BF66" s="290"/>
    </row>
    <row r="67" spans="2:58" ht="12.75">
      <c r="B67" s="3" t="s">
        <v>522</v>
      </c>
      <c r="C67" s="3" t="s">
        <v>636</v>
      </c>
      <c r="D67" s="149" t="s">
        <v>626</v>
      </c>
      <c r="E67" s="149" t="s">
        <v>569</v>
      </c>
      <c r="F67" s="5">
        <v>1</v>
      </c>
      <c r="G67" s="150" t="s">
        <v>621</v>
      </c>
      <c r="H67" s="31"/>
      <c r="I67" s="31"/>
      <c r="J67" s="31"/>
      <c r="K67" s="31"/>
      <c r="L67" s="31">
        <v>1835</v>
      </c>
      <c r="M67" s="30"/>
      <c r="N67" s="31">
        <v>1835</v>
      </c>
      <c r="O67" s="31"/>
      <c r="P67" s="31"/>
      <c r="Q67" s="30"/>
      <c r="R67" s="33">
        <v>78</v>
      </c>
      <c r="S67" s="307">
        <v>4.96</v>
      </c>
      <c r="T67" s="59">
        <v>1.11</v>
      </c>
      <c r="U67" s="31">
        <v>2067</v>
      </c>
      <c r="V67" s="31">
        <v>35</v>
      </c>
      <c r="W67" s="308"/>
      <c r="X67" s="289"/>
      <c r="Y67" s="290">
        <f>L67</f>
        <v>1835</v>
      </c>
      <c r="Z67" s="290"/>
      <c r="AA67" s="290">
        <f>N67</f>
        <v>1835</v>
      </c>
      <c r="AB67" s="290">
        <f>R67*AA67</f>
        <v>143130</v>
      </c>
      <c r="AC67" s="290">
        <f>T67*AA67</f>
        <v>2036.8500000000001</v>
      </c>
      <c r="AD67" s="290">
        <f>U67*AA67</f>
        <v>3792945</v>
      </c>
      <c r="AE67" s="290">
        <f>V67*AA67</f>
        <v>64225</v>
      </c>
      <c r="AF67" s="193"/>
      <c r="AG67" s="290"/>
      <c r="AH67" s="222"/>
      <c r="AI67" s="222"/>
      <c r="AJ67" s="222"/>
      <c r="AK67" s="290"/>
      <c r="AL67" s="290"/>
      <c r="AM67" s="290"/>
      <c r="AN67" s="290"/>
      <c r="AO67" s="305"/>
      <c r="AP67" s="289"/>
      <c r="AQ67" s="222"/>
      <c r="AR67" s="222"/>
      <c r="AS67" s="222"/>
      <c r="AT67" s="290"/>
      <c r="AU67" s="290"/>
      <c r="AV67" s="290"/>
      <c r="AW67" s="290"/>
      <c r="AX67" s="193"/>
      <c r="AY67" s="290"/>
      <c r="AZ67" s="222"/>
      <c r="BA67" s="222"/>
      <c r="BB67" s="222"/>
      <c r="BC67" s="290"/>
      <c r="BD67" s="290"/>
      <c r="BE67" s="290"/>
      <c r="BF67" s="290"/>
    </row>
    <row r="68" spans="6:58" ht="12.75">
      <c r="F68" s="5">
        <v>2</v>
      </c>
      <c r="G68" s="30" t="s">
        <v>459</v>
      </c>
      <c r="H68" s="31"/>
      <c r="I68" s="31"/>
      <c r="J68" s="31"/>
      <c r="K68" s="31">
        <v>1835</v>
      </c>
      <c r="L68" s="31"/>
      <c r="M68" s="30"/>
      <c r="N68" s="31"/>
      <c r="O68" s="31"/>
      <c r="P68" s="31"/>
      <c r="Q68" s="30">
        <v>1835</v>
      </c>
      <c r="R68" s="33">
        <v>43</v>
      </c>
      <c r="S68" s="307">
        <v>6.53</v>
      </c>
      <c r="T68" s="59">
        <v>0.24</v>
      </c>
      <c r="U68" s="31">
        <v>426</v>
      </c>
      <c r="V68" s="31">
        <v>15</v>
      </c>
      <c r="W68" s="308"/>
      <c r="X68" s="289"/>
      <c r="Y68" s="290"/>
      <c r="Z68" s="290"/>
      <c r="AA68" s="290"/>
      <c r="AB68" s="290"/>
      <c r="AC68" s="290"/>
      <c r="AD68" s="290"/>
      <c r="AE68" s="290"/>
      <c r="AF68" s="193"/>
      <c r="AG68" s="290"/>
      <c r="AH68" s="222"/>
      <c r="AI68" s="222"/>
      <c r="AJ68" s="222"/>
      <c r="AK68" s="290"/>
      <c r="AL68" s="290"/>
      <c r="AM68" s="290"/>
      <c r="AN68" s="290"/>
      <c r="AO68" s="305"/>
      <c r="AP68" s="289"/>
      <c r="AQ68" s="222"/>
      <c r="AR68" s="222"/>
      <c r="AS68" s="222"/>
      <c r="AT68" s="290"/>
      <c r="AU68" s="290"/>
      <c r="AV68" s="290"/>
      <c r="AW68" s="290"/>
      <c r="AX68" s="193"/>
      <c r="AY68" s="290">
        <f>K68</f>
        <v>1835</v>
      </c>
      <c r="AZ68" s="222"/>
      <c r="BA68" s="222"/>
      <c r="BB68" s="222">
        <f>Q68</f>
        <v>1835</v>
      </c>
      <c r="BC68" s="290">
        <f>R68*BB68</f>
        <v>78905</v>
      </c>
      <c r="BD68" s="290">
        <f>T68*BB68</f>
        <v>440.4</v>
      </c>
      <c r="BE68" s="290">
        <f>U68*BB68</f>
        <v>781710</v>
      </c>
      <c r="BF68" s="290">
        <f>V68*BB68</f>
        <v>27525</v>
      </c>
    </row>
    <row r="69" spans="6:58" ht="12.75">
      <c r="F69" s="5">
        <v>3</v>
      </c>
      <c r="G69" s="30" t="s">
        <v>461</v>
      </c>
      <c r="H69" s="31"/>
      <c r="I69" s="31"/>
      <c r="J69" s="31"/>
      <c r="K69" s="31"/>
      <c r="L69" s="31"/>
      <c r="M69" s="30">
        <v>1835</v>
      </c>
      <c r="N69" s="31"/>
      <c r="O69" s="31"/>
      <c r="P69" s="31"/>
      <c r="Q69" s="30">
        <v>1835</v>
      </c>
      <c r="R69" s="33">
        <v>28</v>
      </c>
      <c r="S69" s="307">
        <v>6.08</v>
      </c>
      <c r="T69" s="59">
        <v>0.19</v>
      </c>
      <c r="U69" s="31">
        <v>131</v>
      </c>
      <c r="V69" s="31">
        <v>10</v>
      </c>
      <c r="W69" s="308"/>
      <c r="X69" s="289"/>
      <c r="Y69" s="290"/>
      <c r="Z69" s="290"/>
      <c r="AA69" s="290"/>
      <c r="AB69" s="290"/>
      <c r="AC69" s="290"/>
      <c r="AD69" s="290"/>
      <c r="AE69" s="290"/>
      <c r="AF69" s="193"/>
      <c r="AG69" s="290"/>
      <c r="AH69" s="222"/>
      <c r="AI69" s="222"/>
      <c r="AJ69" s="222"/>
      <c r="AK69" s="290"/>
      <c r="AL69" s="290"/>
      <c r="AM69" s="290"/>
      <c r="AN69" s="290"/>
      <c r="AO69" s="305"/>
      <c r="AP69" s="289"/>
      <c r="AQ69" s="222"/>
      <c r="AR69" s="222"/>
      <c r="AS69" s="222"/>
      <c r="AT69" s="290"/>
      <c r="AU69" s="290"/>
      <c r="AV69" s="290"/>
      <c r="AW69" s="290"/>
      <c r="AX69" s="193"/>
      <c r="AY69" s="290"/>
      <c r="AZ69" s="222"/>
      <c r="BA69" s="222">
        <f>M69</f>
        <v>1835</v>
      </c>
      <c r="BB69" s="222">
        <f>Q69</f>
        <v>1835</v>
      </c>
      <c r="BC69" s="290">
        <f>R69*BB69</f>
        <v>51380</v>
      </c>
      <c r="BD69" s="290">
        <f>T69*BB69</f>
        <v>348.65</v>
      </c>
      <c r="BE69" s="290">
        <f>U69*BB69</f>
        <v>240385</v>
      </c>
      <c r="BF69" s="290">
        <f>V69*BB69</f>
        <v>18350</v>
      </c>
    </row>
    <row r="70" spans="6:58" ht="12.75">
      <c r="F70" s="5">
        <v>4</v>
      </c>
      <c r="G70" s="150" t="s">
        <v>460</v>
      </c>
      <c r="H70" s="31"/>
      <c r="I70" s="31"/>
      <c r="J70" s="31"/>
      <c r="K70" s="31">
        <v>1835</v>
      </c>
      <c r="L70" s="31"/>
      <c r="M70" s="30"/>
      <c r="N70" s="31"/>
      <c r="O70" s="31"/>
      <c r="P70" s="31"/>
      <c r="Q70" s="30">
        <v>1835</v>
      </c>
      <c r="R70" s="33">
        <v>11</v>
      </c>
      <c r="S70" s="307">
        <v>3.83</v>
      </c>
      <c r="T70" s="59">
        <v>0.48</v>
      </c>
      <c r="U70" s="31">
        <v>1636</v>
      </c>
      <c r="V70" s="31">
        <v>28</v>
      </c>
      <c r="W70" s="308"/>
      <c r="X70" s="289"/>
      <c r="Y70" s="290"/>
      <c r="Z70" s="290"/>
      <c r="AA70" s="290"/>
      <c r="AB70" s="290"/>
      <c r="AC70" s="290"/>
      <c r="AD70" s="290"/>
      <c r="AE70" s="290"/>
      <c r="AF70" s="193"/>
      <c r="AG70" s="290"/>
      <c r="AH70" s="222"/>
      <c r="AI70" s="222"/>
      <c r="AJ70" s="222"/>
      <c r="AK70" s="290"/>
      <c r="AL70" s="290"/>
      <c r="AM70" s="290"/>
      <c r="AN70" s="290"/>
      <c r="AO70" s="305"/>
      <c r="AP70" s="289">
        <f>K70</f>
        <v>1835</v>
      </c>
      <c r="AQ70" s="222"/>
      <c r="AR70" s="222"/>
      <c r="AS70" s="222">
        <f>Q70</f>
        <v>1835</v>
      </c>
      <c r="AT70" s="290">
        <f>R70*AS70</f>
        <v>20185</v>
      </c>
      <c r="AU70" s="290">
        <f>T70*AS70</f>
        <v>880.8</v>
      </c>
      <c r="AV70" s="290">
        <f>U70*AS70</f>
        <v>3002060</v>
      </c>
      <c r="AW70" s="290">
        <f>V70*AS70</f>
        <v>51380</v>
      </c>
      <c r="AX70" s="193"/>
      <c r="AY70" s="290"/>
      <c r="AZ70" s="222"/>
      <c r="BA70" s="222"/>
      <c r="BB70" s="222"/>
      <c r="BC70" s="290"/>
      <c r="BD70" s="290"/>
      <c r="BE70" s="290"/>
      <c r="BF70" s="290"/>
    </row>
    <row r="71" spans="6:58" ht="12.75">
      <c r="F71" s="5"/>
      <c r="G71" s="309"/>
      <c r="H71" s="31"/>
      <c r="I71" s="31"/>
      <c r="J71" s="31"/>
      <c r="K71" s="31"/>
      <c r="L71" s="31"/>
      <c r="M71" s="30"/>
      <c r="N71" s="31"/>
      <c r="O71" s="31"/>
      <c r="P71" s="31"/>
      <c r="Q71" s="30"/>
      <c r="R71" s="33"/>
      <c r="S71" s="307"/>
      <c r="T71" s="59"/>
      <c r="U71" s="31"/>
      <c r="V71" s="31"/>
      <c r="W71" s="308"/>
      <c r="X71" s="289"/>
      <c r="Y71" s="290"/>
      <c r="Z71" s="290"/>
      <c r="AA71" s="290"/>
      <c r="AB71" s="290"/>
      <c r="AC71" s="290"/>
      <c r="AD71" s="290"/>
      <c r="AE71" s="290"/>
      <c r="AF71" s="193"/>
      <c r="AG71" s="290"/>
      <c r="AH71" s="222"/>
      <c r="AI71" s="222"/>
      <c r="AJ71" s="222"/>
      <c r="AK71" s="290"/>
      <c r="AL71" s="290"/>
      <c r="AM71" s="290"/>
      <c r="AN71" s="290"/>
      <c r="AO71" s="305"/>
      <c r="AP71" s="289"/>
      <c r="AQ71" s="222"/>
      <c r="AR71" s="222"/>
      <c r="AS71" s="222"/>
      <c r="AT71" s="290"/>
      <c r="AU71" s="290"/>
      <c r="AV71" s="290"/>
      <c r="AW71" s="290"/>
      <c r="AX71" s="193"/>
      <c r="AY71" s="290"/>
      <c r="AZ71" s="222"/>
      <c r="BA71" s="222"/>
      <c r="BB71" s="222"/>
      <c r="BC71" s="290"/>
      <c r="BD71" s="290"/>
      <c r="BE71" s="290"/>
      <c r="BF71" s="290"/>
    </row>
    <row r="72" spans="2:58" ht="12.75">
      <c r="B72" s="3" t="s">
        <v>637</v>
      </c>
      <c r="C72" s="3" t="s">
        <v>638</v>
      </c>
      <c r="D72" s="149" t="s">
        <v>639</v>
      </c>
      <c r="E72" s="149" t="s">
        <v>569</v>
      </c>
      <c r="F72" s="5">
        <v>1</v>
      </c>
      <c r="G72" s="150" t="s">
        <v>621</v>
      </c>
      <c r="H72" s="31"/>
      <c r="I72" s="31"/>
      <c r="J72" s="31"/>
      <c r="K72" s="31"/>
      <c r="L72" s="31">
        <v>554</v>
      </c>
      <c r="M72" s="30"/>
      <c r="N72" s="31">
        <v>554</v>
      </c>
      <c r="O72" s="31"/>
      <c r="P72" s="31"/>
      <c r="Q72" s="30"/>
      <c r="R72" s="33">
        <v>78</v>
      </c>
      <c r="S72" s="307">
        <v>4.96</v>
      </c>
      <c r="T72" s="59">
        <v>1.11</v>
      </c>
      <c r="U72" s="31">
        <v>2067</v>
      </c>
      <c r="V72" s="31">
        <v>35</v>
      </c>
      <c r="W72" s="308"/>
      <c r="X72" s="289"/>
      <c r="Y72" s="290">
        <f>L72</f>
        <v>554</v>
      </c>
      <c r="Z72" s="290"/>
      <c r="AA72" s="290">
        <f>N72</f>
        <v>554</v>
      </c>
      <c r="AB72" s="290">
        <f>R72*AA72</f>
        <v>43212</v>
      </c>
      <c r="AC72" s="290">
        <f>T72*AA72</f>
        <v>614.94</v>
      </c>
      <c r="AD72" s="290">
        <f>U72*AA72</f>
        <v>1145118</v>
      </c>
      <c r="AE72" s="290">
        <f>V72*AA72</f>
        <v>19390</v>
      </c>
      <c r="AF72" s="193"/>
      <c r="AG72" s="290"/>
      <c r="AH72" s="222"/>
      <c r="AI72" s="222"/>
      <c r="AJ72" s="222"/>
      <c r="AK72" s="290"/>
      <c r="AL72" s="290"/>
      <c r="AM72" s="290"/>
      <c r="AN72" s="290"/>
      <c r="AO72" s="305"/>
      <c r="AP72" s="289"/>
      <c r="AQ72" s="222"/>
      <c r="AR72" s="222"/>
      <c r="AS72" s="222"/>
      <c r="AT72" s="290"/>
      <c r="AU72" s="290"/>
      <c r="AV72" s="290"/>
      <c r="AW72" s="290"/>
      <c r="AX72" s="193"/>
      <c r="AY72" s="290"/>
      <c r="AZ72" s="222"/>
      <c r="BA72" s="222"/>
      <c r="BB72" s="222"/>
      <c r="BC72" s="290"/>
      <c r="BD72" s="290"/>
      <c r="BE72" s="290"/>
      <c r="BF72" s="290"/>
    </row>
    <row r="73" spans="6:58" ht="12.75">
      <c r="F73" s="5">
        <v>2</v>
      </c>
      <c r="G73" s="30" t="s">
        <v>459</v>
      </c>
      <c r="H73" s="31"/>
      <c r="I73" s="31"/>
      <c r="J73" s="31"/>
      <c r="K73" s="31">
        <v>554</v>
      </c>
      <c r="L73" s="31"/>
      <c r="M73" s="30"/>
      <c r="N73" s="31"/>
      <c r="O73" s="31"/>
      <c r="P73" s="31"/>
      <c r="Q73" s="30">
        <v>554</v>
      </c>
      <c r="R73" s="33">
        <v>43</v>
      </c>
      <c r="S73" s="307">
        <v>6.53</v>
      </c>
      <c r="T73" s="59">
        <v>0.24</v>
      </c>
      <c r="U73" s="31">
        <v>426</v>
      </c>
      <c r="V73" s="31">
        <v>15</v>
      </c>
      <c r="W73" s="308"/>
      <c r="X73" s="289"/>
      <c r="Y73" s="290"/>
      <c r="Z73" s="290"/>
      <c r="AA73" s="290"/>
      <c r="AB73" s="290"/>
      <c r="AC73" s="290"/>
      <c r="AD73" s="290"/>
      <c r="AE73" s="290"/>
      <c r="AF73" s="193"/>
      <c r="AG73" s="290"/>
      <c r="AH73" s="222"/>
      <c r="AI73" s="222"/>
      <c r="AJ73" s="222"/>
      <c r="AK73" s="290"/>
      <c r="AL73" s="290"/>
      <c r="AM73" s="290"/>
      <c r="AN73" s="290"/>
      <c r="AO73" s="305"/>
      <c r="AP73" s="289"/>
      <c r="AQ73" s="222"/>
      <c r="AR73" s="222"/>
      <c r="AS73" s="222"/>
      <c r="AT73" s="290"/>
      <c r="AU73" s="290"/>
      <c r="AV73" s="290"/>
      <c r="AW73" s="290"/>
      <c r="AX73" s="193"/>
      <c r="AY73" s="290">
        <f>K73</f>
        <v>554</v>
      </c>
      <c r="AZ73" s="222"/>
      <c r="BA73" s="222"/>
      <c r="BB73" s="222">
        <f>Q73</f>
        <v>554</v>
      </c>
      <c r="BC73" s="290">
        <f>R73*BB73</f>
        <v>23822</v>
      </c>
      <c r="BD73" s="290">
        <f>T73*BB73</f>
        <v>132.96</v>
      </c>
      <c r="BE73" s="290">
        <f>U73*BB73</f>
        <v>236004</v>
      </c>
      <c r="BF73" s="290">
        <f>V73*BB73</f>
        <v>8310</v>
      </c>
    </row>
    <row r="74" spans="6:58" ht="12.75">
      <c r="F74" s="5">
        <v>3</v>
      </c>
      <c r="G74" s="30" t="s">
        <v>461</v>
      </c>
      <c r="H74" s="31"/>
      <c r="I74" s="31"/>
      <c r="J74" s="31"/>
      <c r="K74" s="31"/>
      <c r="L74" s="31"/>
      <c r="M74" s="30">
        <v>554</v>
      </c>
      <c r="N74" s="31"/>
      <c r="O74" s="31"/>
      <c r="P74" s="31"/>
      <c r="Q74" s="30">
        <v>554</v>
      </c>
      <c r="R74" s="33">
        <v>28</v>
      </c>
      <c r="S74" s="307">
        <v>6.68</v>
      </c>
      <c r="T74" s="59">
        <v>0.19</v>
      </c>
      <c r="U74" s="31">
        <v>131</v>
      </c>
      <c r="V74" s="31">
        <v>10</v>
      </c>
      <c r="W74" s="308"/>
      <c r="X74" s="289"/>
      <c r="Y74" s="290"/>
      <c r="Z74" s="290"/>
      <c r="AA74" s="290"/>
      <c r="AB74" s="290"/>
      <c r="AC74" s="290"/>
      <c r="AD74" s="290"/>
      <c r="AE74" s="290"/>
      <c r="AF74" s="193"/>
      <c r="AG74" s="290"/>
      <c r="AH74" s="222"/>
      <c r="AI74" s="222"/>
      <c r="AJ74" s="222"/>
      <c r="AK74" s="290"/>
      <c r="AL74" s="290"/>
      <c r="AM74" s="290"/>
      <c r="AN74" s="290"/>
      <c r="AO74" s="305"/>
      <c r="AP74" s="289"/>
      <c r="AQ74" s="222"/>
      <c r="AR74" s="222"/>
      <c r="AS74" s="222"/>
      <c r="AT74" s="290"/>
      <c r="AU74" s="290"/>
      <c r="AV74" s="290"/>
      <c r="AW74" s="290"/>
      <c r="AX74" s="193"/>
      <c r="AY74" s="290"/>
      <c r="AZ74" s="222"/>
      <c r="BA74" s="222">
        <f>M74</f>
        <v>554</v>
      </c>
      <c r="BB74" s="222">
        <f>Q74</f>
        <v>554</v>
      </c>
      <c r="BC74" s="290">
        <f>R74*BB74</f>
        <v>15512</v>
      </c>
      <c r="BD74" s="290">
        <f>T74*BB74</f>
        <v>105.26</v>
      </c>
      <c r="BE74" s="290">
        <f>U74*BB74</f>
        <v>72574</v>
      </c>
      <c r="BF74" s="290">
        <f>V74*BB74</f>
        <v>5540</v>
      </c>
    </row>
    <row r="75" spans="6:58" ht="12.75">
      <c r="F75" s="5">
        <v>4</v>
      </c>
      <c r="G75" s="150" t="s">
        <v>460</v>
      </c>
      <c r="H75" s="31"/>
      <c r="I75" s="31"/>
      <c r="J75" s="31"/>
      <c r="K75" s="31">
        <v>554</v>
      </c>
      <c r="L75" s="31"/>
      <c r="M75" s="30"/>
      <c r="N75" s="31"/>
      <c r="O75" s="31"/>
      <c r="P75" s="31"/>
      <c r="Q75" s="30">
        <v>554</v>
      </c>
      <c r="R75" s="33">
        <v>11</v>
      </c>
      <c r="S75" s="307">
        <v>3.83</v>
      </c>
      <c r="T75" s="59">
        <v>0.48</v>
      </c>
      <c r="U75" s="31">
        <v>1636</v>
      </c>
      <c r="V75" s="31">
        <v>28</v>
      </c>
      <c r="W75" s="308"/>
      <c r="X75" s="289"/>
      <c r="Y75" s="290"/>
      <c r="Z75" s="290"/>
      <c r="AA75" s="290"/>
      <c r="AB75" s="290"/>
      <c r="AC75" s="290"/>
      <c r="AD75" s="290"/>
      <c r="AE75" s="290"/>
      <c r="AF75" s="51"/>
      <c r="AG75" s="290"/>
      <c r="AH75" s="222"/>
      <c r="AI75" s="222"/>
      <c r="AJ75" s="222"/>
      <c r="AK75" s="290"/>
      <c r="AL75" s="290"/>
      <c r="AM75" s="290"/>
      <c r="AN75" s="290"/>
      <c r="AP75" s="289">
        <f>K75</f>
        <v>554</v>
      </c>
      <c r="AQ75" s="222"/>
      <c r="AR75" s="222"/>
      <c r="AS75" s="222">
        <f>Q75</f>
        <v>554</v>
      </c>
      <c r="AT75" s="290">
        <f>R75*AS75</f>
        <v>6094</v>
      </c>
      <c r="AU75" s="290">
        <f>T75*AS75</f>
        <v>265.92</v>
      </c>
      <c r="AV75" s="290">
        <f>U75*AS75</f>
        <v>906344</v>
      </c>
      <c r="AW75" s="290">
        <f>V75*AS75</f>
        <v>15512</v>
      </c>
      <c r="AX75" s="51"/>
      <c r="AY75" s="290"/>
      <c r="AZ75" s="222"/>
      <c r="BA75" s="222"/>
      <c r="BB75" s="222"/>
      <c r="BC75" s="290"/>
      <c r="BD75" s="290"/>
      <c r="BE75" s="290"/>
      <c r="BF75" s="290"/>
    </row>
    <row r="76" spans="6:58" ht="12.75">
      <c r="F76" s="5"/>
      <c r="G76" s="309"/>
      <c r="H76" s="31"/>
      <c r="I76" s="31"/>
      <c r="J76" s="31"/>
      <c r="K76" s="31"/>
      <c r="L76" s="31"/>
      <c r="M76" s="30"/>
      <c r="N76" s="31"/>
      <c r="O76" s="31"/>
      <c r="P76" s="31"/>
      <c r="Q76" s="30"/>
      <c r="R76" s="33"/>
      <c r="S76" s="307"/>
      <c r="T76" s="59"/>
      <c r="U76" s="31"/>
      <c r="V76" s="31"/>
      <c r="W76" s="308"/>
      <c r="X76" s="289"/>
      <c r="Y76" s="290"/>
      <c r="Z76" s="290"/>
      <c r="AA76" s="290"/>
      <c r="AB76" s="290"/>
      <c r="AC76" s="290"/>
      <c r="AD76" s="290"/>
      <c r="AE76" s="290"/>
      <c r="AF76" s="51"/>
      <c r="AG76" s="290"/>
      <c r="AH76" s="222"/>
      <c r="AI76" s="222"/>
      <c r="AJ76" s="222"/>
      <c r="AK76" s="290"/>
      <c r="AL76" s="290"/>
      <c r="AM76" s="290"/>
      <c r="AN76" s="290"/>
      <c r="AP76" s="289"/>
      <c r="AQ76" s="222"/>
      <c r="AR76" s="222"/>
      <c r="AS76" s="222"/>
      <c r="AT76" s="290"/>
      <c r="AU76" s="290"/>
      <c r="AV76" s="290"/>
      <c r="AW76" s="290"/>
      <c r="AX76" s="51"/>
      <c r="AY76" s="290"/>
      <c r="AZ76" s="222"/>
      <c r="BA76" s="222"/>
      <c r="BB76" s="222"/>
      <c r="BC76" s="290"/>
      <c r="BD76" s="290"/>
      <c r="BE76" s="290"/>
      <c r="BF76" s="290"/>
    </row>
    <row r="77" spans="2:58" ht="12.75">
      <c r="B77" s="230" t="s">
        <v>640</v>
      </c>
      <c r="C77" s="230" t="s">
        <v>377</v>
      </c>
      <c r="D77" s="149" t="s">
        <v>626</v>
      </c>
      <c r="E77" s="149" t="s">
        <v>569</v>
      </c>
      <c r="F77" s="5">
        <v>1</v>
      </c>
      <c r="G77" s="150" t="s">
        <v>621</v>
      </c>
      <c r="H77" s="31"/>
      <c r="I77" s="31"/>
      <c r="J77" s="31"/>
      <c r="K77" s="31"/>
      <c r="L77" s="31">
        <v>869</v>
      </c>
      <c r="M77" s="30"/>
      <c r="N77" s="31">
        <v>869</v>
      </c>
      <c r="O77" s="31"/>
      <c r="P77" s="31"/>
      <c r="Q77" s="30"/>
      <c r="R77" s="33">
        <v>80</v>
      </c>
      <c r="S77" s="307">
        <v>7.83</v>
      </c>
      <c r="T77" s="59">
        <v>2.51</v>
      </c>
      <c r="U77" s="31">
        <v>1200</v>
      </c>
      <c r="V77" s="31">
        <v>300</v>
      </c>
      <c r="W77" s="308"/>
      <c r="X77" s="289"/>
      <c r="Y77" s="290">
        <f>L77</f>
        <v>869</v>
      </c>
      <c r="Z77" s="290"/>
      <c r="AA77" s="290">
        <f>N77</f>
        <v>869</v>
      </c>
      <c r="AB77" s="290">
        <f>R77*AA77</f>
        <v>69520</v>
      </c>
      <c r="AC77" s="290">
        <f>T77*AA77</f>
        <v>2181.1899999999996</v>
      </c>
      <c r="AD77" s="290">
        <f>U77*AA77</f>
        <v>1042800</v>
      </c>
      <c r="AE77" s="290">
        <f>V77*AA77</f>
        <v>260700</v>
      </c>
      <c r="AF77" s="51"/>
      <c r="AG77" s="290"/>
      <c r="AH77" s="222"/>
      <c r="AI77" s="222"/>
      <c r="AJ77" s="222"/>
      <c r="AK77" s="290"/>
      <c r="AL77" s="290"/>
      <c r="AM77" s="290"/>
      <c r="AN77" s="290"/>
      <c r="AP77" s="289"/>
      <c r="AQ77" s="222"/>
      <c r="AR77" s="222"/>
      <c r="AS77" s="222"/>
      <c r="AT77" s="290"/>
      <c r="AU77" s="290"/>
      <c r="AV77" s="290"/>
      <c r="AW77" s="290"/>
      <c r="AX77" s="51"/>
      <c r="AY77" s="290"/>
      <c r="AZ77" s="222"/>
      <c r="BA77" s="222"/>
      <c r="BB77" s="222"/>
      <c r="BC77" s="290"/>
      <c r="BD77" s="290"/>
      <c r="BE77" s="290"/>
      <c r="BF77" s="290"/>
    </row>
    <row r="78" spans="6:58" ht="12.75">
      <c r="F78" s="5">
        <v>2</v>
      </c>
      <c r="G78" s="150" t="s">
        <v>459</v>
      </c>
      <c r="H78" s="31"/>
      <c r="I78" s="31"/>
      <c r="J78" s="31"/>
      <c r="K78" s="31">
        <v>869</v>
      </c>
      <c r="L78" s="31"/>
      <c r="M78" s="30"/>
      <c r="N78" s="31"/>
      <c r="O78" s="31"/>
      <c r="P78" s="31"/>
      <c r="Q78" s="30">
        <v>869</v>
      </c>
      <c r="R78" s="33">
        <v>18</v>
      </c>
      <c r="S78" s="307">
        <v>7.63</v>
      </c>
      <c r="T78" s="273">
        <v>3.4</v>
      </c>
      <c r="U78" s="31">
        <v>620</v>
      </c>
      <c r="V78" s="31">
        <v>120</v>
      </c>
      <c r="W78" s="308"/>
      <c r="X78" s="289"/>
      <c r="Y78" s="290"/>
      <c r="Z78" s="290"/>
      <c r="AA78" s="290"/>
      <c r="AB78" s="290"/>
      <c r="AC78" s="290"/>
      <c r="AD78" s="290"/>
      <c r="AE78" s="290"/>
      <c r="AF78" s="51"/>
      <c r="AG78" s="290"/>
      <c r="AH78" s="222"/>
      <c r="AI78" s="222"/>
      <c r="AJ78" s="222"/>
      <c r="AK78" s="290"/>
      <c r="AL78" s="290"/>
      <c r="AM78" s="290"/>
      <c r="AN78" s="290"/>
      <c r="AP78" s="289">
        <f>K78</f>
        <v>869</v>
      </c>
      <c r="AQ78" s="222"/>
      <c r="AR78" s="222"/>
      <c r="AS78" s="222">
        <f>Q78</f>
        <v>869</v>
      </c>
      <c r="AT78" s="290">
        <f>R78*AS78</f>
        <v>15642</v>
      </c>
      <c r="AU78" s="290">
        <f>T78*AS78</f>
        <v>2954.6</v>
      </c>
      <c r="AV78" s="290">
        <f>U78*AS78</f>
        <v>538780</v>
      </c>
      <c r="AW78" s="290">
        <f>V78*AS78</f>
        <v>104280</v>
      </c>
      <c r="AX78" s="51"/>
      <c r="AY78" s="290"/>
      <c r="AZ78" s="222"/>
      <c r="BA78" s="222"/>
      <c r="BB78" s="222"/>
      <c r="BC78" s="290"/>
      <c r="BD78" s="290"/>
      <c r="BE78" s="290"/>
      <c r="BF78" s="290"/>
    </row>
    <row r="79" spans="6:58" ht="12.75">
      <c r="F79" s="5">
        <v>3</v>
      </c>
      <c r="G79" s="150" t="s">
        <v>460</v>
      </c>
      <c r="H79" s="31"/>
      <c r="I79" s="31"/>
      <c r="J79" s="31"/>
      <c r="K79" s="31"/>
      <c r="L79" s="31">
        <v>869</v>
      </c>
      <c r="M79" s="30"/>
      <c r="N79" s="31">
        <v>869</v>
      </c>
      <c r="O79" s="31"/>
      <c r="P79" s="31"/>
      <c r="Q79" s="30"/>
      <c r="R79" s="33">
        <v>60</v>
      </c>
      <c r="S79" s="307">
        <v>7.92</v>
      </c>
      <c r="T79" s="59">
        <v>1.83</v>
      </c>
      <c r="U79" s="31">
        <v>520</v>
      </c>
      <c r="V79" s="31">
        <v>105</v>
      </c>
      <c r="W79" s="308"/>
      <c r="X79" s="289"/>
      <c r="Y79" s="290">
        <f>L79</f>
        <v>869</v>
      </c>
      <c r="Z79" s="290"/>
      <c r="AA79" s="290">
        <f>N79</f>
        <v>869</v>
      </c>
      <c r="AB79" s="290">
        <f>R79*AA79</f>
        <v>52140</v>
      </c>
      <c r="AC79" s="290">
        <f>T79*AA79</f>
        <v>1590.27</v>
      </c>
      <c r="AD79" s="290">
        <f>U79*AA79</f>
        <v>451880</v>
      </c>
      <c r="AE79" s="290">
        <f>V79*AA79</f>
        <v>91245</v>
      </c>
      <c r="AF79" s="51"/>
      <c r="AG79" s="290"/>
      <c r="AH79" s="222"/>
      <c r="AI79" s="222"/>
      <c r="AJ79" s="222"/>
      <c r="AK79" s="290"/>
      <c r="AL79" s="290"/>
      <c r="AM79" s="290"/>
      <c r="AN79" s="290"/>
      <c r="AP79" s="289"/>
      <c r="AQ79" s="222"/>
      <c r="AR79" s="222"/>
      <c r="AS79" s="222"/>
      <c r="AT79" s="290"/>
      <c r="AU79" s="290"/>
      <c r="AV79" s="290"/>
      <c r="AW79" s="290"/>
      <c r="AX79" s="51"/>
      <c r="AY79" s="290"/>
      <c r="AZ79" s="222"/>
      <c r="BA79" s="222"/>
      <c r="BB79" s="222"/>
      <c r="BC79" s="290"/>
      <c r="BD79" s="290"/>
      <c r="BE79" s="290"/>
      <c r="BF79" s="290"/>
    </row>
    <row r="80" spans="6:58" ht="12.75">
      <c r="F80" s="5">
        <v>4</v>
      </c>
      <c r="G80" s="30" t="s">
        <v>573</v>
      </c>
      <c r="H80" s="31"/>
      <c r="I80" s="31"/>
      <c r="J80" s="31"/>
      <c r="K80" s="31"/>
      <c r="L80" s="31">
        <v>869</v>
      </c>
      <c r="M80" s="30"/>
      <c r="N80" s="31">
        <v>869</v>
      </c>
      <c r="O80" s="31"/>
      <c r="P80" s="31"/>
      <c r="Q80" s="30"/>
      <c r="R80" s="33">
        <v>50</v>
      </c>
      <c r="S80" s="307">
        <v>7.7</v>
      </c>
      <c r="T80" s="59">
        <v>0.23</v>
      </c>
      <c r="U80" s="31">
        <v>87</v>
      </c>
      <c r="V80" s="31">
        <v>30</v>
      </c>
      <c r="W80" s="308"/>
      <c r="X80" s="289"/>
      <c r="Y80" s="290"/>
      <c r="Z80" s="290"/>
      <c r="AA80" s="290"/>
      <c r="AB80" s="290"/>
      <c r="AC80" s="290"/>
      <c r="AD80" s="290"/>
      <c r="AE80" s="290"/>
      <c r="AF80" s="51"/>
      <c r="AG80" s="290"/>
      <c r="AH80" s="222">
        <f>L80</f>
        <v>869</v>
      </c>
      <c r="AI80" s="222"/>
      <c r="AJ80" s="222">
        <f>N80</f>
        <v>869</v>
      </c>
      <c r="AK80" s="290">
        <f>R80*AJ80</f>
        <v>43450</v>
      </c>
      <c r="AL80" s="290">
        <f>T80*AJ80</f>
        <v>199.87</v>
      </c>
      <c r="AM80" s="290">
        <f>U80*AJ80</f>
        <v>75603</v>
      </c>
      <c r="AN80" s="290">
        <f>V80*AJ80</f>
        <v>26070</v>
      </c>
      <c r="AP80" s="289"/>
      <c r="AQ80" s="222"/>
      <c r="AR80" s="222"/>
      <c r="AS80" s="222"/>
      <c r="AT80" s="290"/>
      <c r="AU80" s="290"/>
      <c r="AV80" s="290"/>
      <c r="AW80" s="290"/>
      <c r="AX80" s="51"/>
      <c r="AY80" s="290"/>
      <c r="AZ80" s="222"/>
      <c r="BA80" s="222"/>
      <c r="BB80" s="222"/>
      <c r="BC80" s="290"/>
      <c r="BD80" s="290"/>
      <c r="BE80" s="290"/>
      <c r="BF80" s="290"/>
    </row>
    <row r="81" spans="6:58" ht="12.75">
      <c r="F81" s="5">
        <v>5</v>
      </c>
      <c r="G81" s="30" t="s">
        <v>461</v>
      </c>
      <c r="H81" s="31"/>
      <c r="I81" s="31"/>
      <c r="J81" s="31"/>
      <c r="K81" s="31">
        <v>869</v>
      </c>
      <c r="L81" s="31"/>
      <c r="M81" s="30"/>
      <c r="N81" s="31"/>
      <c r="O81" s="31"/>
      <c r="P81" s="31"/>
      <c r="Q81" s="30">
        <v>869</v>
      </c>
      <c r="R81" s="33">
        <v>18</v>
      </c>
      <c r="S81" s="307">
        <v>7.6</v>
      </c>
      <c r="T81" s="59">
        <v>0.24</v>
      </c>
      <c r="U81" s="31">
        <v>31</v>
      </c>
      <c r="V81" s="31">
        <v>10</v>
      </c>
      <c r="W81" s="308"/>
      <c r="X81" s="289"/>
      <c r="Y81" s="290"/>
      <c r="Z81" s="290"/>
      <c r="AA81" s="290"/>
      <c r="AB81" s="290"/>
      <c r="AC81" s="290"/>
      <c r="AD81" s="290"/>
      <c r="AE81" s="290"/>
      <c r="AF81" s="51"/>
      <c r="AG81" s="290"/>
      <c r="AH81" s="222"/>
      <c r="AI81" s="222"/>
      <c r="AJ81" s="222"/>
      <c r="AK81" s="290"/>
      <c r="AL81" s="290"/>
      <c r="AM81" s="290"/>
      <c r="AN81" s="290"/>
      <c r="AP81" s="289"/>
      <c r="AQ81" s="222"/>
      <c r="AR81" s="222"/>
      <c r="AS81" s="222"/>
      <c r="AT81" s="290"/>
      <c r="AU81" s="290"/>
      <c r="AV81" s="290"/>
      <c r="AW81" s="290"/>
      <c r="AX81" s="51"/>
      <c r="AY81" s="290">
        <f>K81</f>
        <v>869</v>
      </c>
      <c r="AZ81" s="222"/>
      <c r="BA81" s="222"/>
      <c r="BB81" s="222">
        <f>Q81</f>
        <v>869</v>
      </c>
      <c r="BC81" s="290">
        <f>R81*BB81</f>
        <v>15642</v>
      </c>
      <c r="BD81" s="290">
        <f>T81*BB81</f>
        <v>208.56</v>
      </c>
      <c r="BE81" s="290">
        <f>U81*BB81</f>
        <v>26939</v>
      </c>
      <c r="BF81" s="290">
        <f>V81*BB81</f>
        <v>8690</v>
      </c>
    </row>
    <row r="82" spans="6:58" ht="12.75">
      <c r="F82" s="5"/>
      <c r="G82" s="309"/>
      <c r="H82" s="31"/>
      <c r="I82" s="31"/>
      <c r="J82" s="31"/>
      <c r="K82" s="31"/>
      <c r="L82" s="31"/>
      <c r="M82" s="30"/>
      <c r="N82" s="31"/>
      <c r="O82" s="31"/>
      <c r="P82" s="31"/>
      <c r="Q82" s="30"/>
      <c r="R82" s="33"/>
      <c r="S82" s="307"/>
      <c r="T82" s="59"/>
      <c r="U82" s="31"/>
      <c r="V82" s="31"/>
      <c r="W82" s="308"/>
      <c r="X82" s="289"/>
      <c r="Y82" s="290"/>
      <c r="Z82" s="290"/>
      <c r="AA82" s="290"/>
      <c r="AB82" s="290"/>
      <c r="AC82" s="290"/>
      <c r="AD82" s="290"/>
      <c r="AE82" s="290"/>
      <c r="AF82" s="51"/>
      <c r="AG82" s="290"/>
      <c r="AH82" s="222"/>
      <c r="AI82" s="222"/>
      <c r="AJ82" s="222"/>
      <c r="AK82" s="290"/>
      <c r="AL82" s="290"/>
      <c r="AM82" s="290"/>
      <c r="AN82" s="290"/>
      <c r="AP82" s="289"/>
      <c r="AQ82" s="222"/>
      <c r="AR82" s="222"/>
      <c r="AS82" s="222"/>
      <c r="AT82" s="290"/>
      <c r="AU82" s="290"/>
      <c r="AV82" s="290"/>
      <c r="AW82" s="290"/>
      <c r="AX82" s="51"/>
      <c r="AY82" s="290"/>
      <c r="AZ82" s="222"/>
      <c r="BA82" s="222"/>
      <c r="BB82" s="222"/>
      <c r="BC82" s="290"/>
      <c r="BD82" s="290"/>
      <c r="BE82" s="290"/>
      <c r="BF82" s="290"/>
    </row>
    <row r="83" spans="2:58" ht="12.75">
      <c r="B83" s="3" t="s">
        <v>641</v>
      </c>
      <c r="C83" s="3" t="s">
        <v>390</v>
      </c>
      <c r="D83" s="149" t="s">
        <v>626</v>
      </c>
      <c r="E83" s="149" t="s">
        <v>569</v>
      </c>
      <c r="F83" s="5">
        <v>1</v>
      </c>
      <c r="G83" s="150" t="s">
        <v>621</v>
      </c>
      <c r="H83" s="31"/>
      <c r="I83" s="31"/>
      <c r="J83" s="31"/>
      <c r="K83" s="31"/>
      <c r="L83" s="31">
        <v>384</v>
      </c>
      <c r="M83" s="30"/>
      <c r="N83" s="31">
        <v>384</v>
      </c>
      <c r="O83" s="31"/>
      <c r="P83" s="31"/>
      <c r="Q83" s="30"/>
      <c r="R83" s="33">
        <v>80</v>
      </c>
      <c r="S83" s="307">
        <v>7.96</v>
      </c>
      <c r="T83" s="59">
        <v>28.3</v>
      </c>
      <c r="U83" s="31">
        <v>1850</v>
      </c>
      <c r="V83" s="31">
        <v>345</v>
      </c>
      <c r="W83" s="308"/>
      <c r="X83" s="289"/>
      <c r="Y83" s="290">
        <f>L83</f>
        <v>384</v>
      </c>
      <c r="Z83" s="290"/>
      <c r="AA83" s="290">
        <f>N83</f>
        <v>384</v>
      </c>
      <c r="AB83" s="290">
        <f>R83*AA83</f>
        <v>30720</v>
      </c>
      <c r="AC83" s="290">
        <f>T83*AA83</f>
        <v>10867.2</v>
      </c>
      <c r="AD83" s="290">
        <f>U83*AA83</f>
        <v>710400</v>
      </c>
      <c r="AE83" s="290">
        <f>V83*AA83</f>
        <v>132480</v>
      </c>
      <c r="AF83" s="51"/>
      <c r="AG83" s="290"/>
      <c r="AH83" s="222"/>
      <c r="AI83" s="222"/>
      <c r="AJ83" s="222"/>
      <c r="AK83" s="290"/>
      <c r="AL83" s="290"/>
      <c r="AM83" s="290"/>
      <c r="AN83" s="290"/>
      <c r="AP83" s="289"/>
      <c r="AQ83" s="222"/>
      <c r="AR83" s="222"/>
      <c r="AS83" s="222"/>
      <c r="AT83" s="290"/>
      <c r="AU83" s="290"/>
      <c r="AV83" s="290"/>
      <c r="AW83" s="290"/>
      <c r="AX83" s="51"/>
      <c r="AY83" s="290"/>
      <c r="AZ83" s="222"/>
      <c r="BA83" s="222"/>
      <c r="BB83" s="222"/>
      <c r="BC83" s="290"/>
      <c r="BD83" s="290"/>
      <c r="BE83" s="290"/>
      <c r="BF83" s="290"/>
    </row>
    <row r="84" spans="6:58" ht="12.75">
      <c r="F84" s="5">
        <v>2</v>
      </c>
      <c r="G84" s="150" t="s">
        <v>459</v>
      </c>
      <c r="H84" s="31"/>
      <c r="I84" s="31"/>
      <c r="J84" s="31"/>
      <c r="K84" s="31">
        <v>384</v>
      </c>
      <c r="L84" s="31"/>
      <c r="M84" s="30"/>
      <c r="N84" s="31"/>
      <c r="O84" s="31"/>
      <c r="P84" s="31"/>
      <c r="Q84" s="30">
        <v>384</v>
      </c>
      <c r="R84" s="33">
        <v>18</v>
      </c>
      <c r="S84" s="307">
        <v>7.81</v>
      </c>
      <c r="T84" s="273">
        <v>4.3</v>
      </c>
      <c r="U84" s="31">
        <v>930</v>
      </c>
      <c r="V84" s="31">
        <v>181</v>
      </c>
      <c r="W84" s="308"/>
      <c r="X84" s="289"/>
      <c r="Y84" s="290"/>
      <c r="Z84" s="290"/>
      <c r="AA84" s="290"/>
      <c r="AB84" s="290"/>
      <c r="AC84" s="290"/>
      <c r="AD84" s="290"/>
      <c r="AE84" s="290"/>
      <c r="AF84" s="51"/>
      <c r="AG84" s="290"/>
      <c r="AH84" s="222"/>
      <c r="AI84" s="222"/>
      <c r="AJ84" s="222"/>
      <c r="AK84" s="290"/>
      <c r="AL84" s="290"/>
      <c r="AM84" s="290"/>
      <c r="AN84" s="290"/>
      <c r="AP84" s="289">
        <f>K84</f>
        <v>384</v>
      </c>
      <c r="AQ84" s="222"/>
      <c r="AR84" s="222"/>
      <c r="AS84" s="222">
        <f>Q84</f>
        <v>384</v>
      </c>
      <c r="AT84" s="290">
        <f>R84*AS84</f>
        <v>6912</v>
      </c>
      <c r="AU84" s="290">
        <f>T84*AS84</f>
        <v>1651.1999999999998</v>
      </c>
      <c r="AV84" s="290">
        <f>U84*AS84</f>
        <v>357120</v>
      </c>
      <c r="AW84" s="290">
        <f>V84*AS84</f>
        <v>69504</v>
      </c>
      <c r="AX84" s="51"/>
      <c r="AY84" s="290"/>
      <c r="AZ84" s="222"/>
      <c r="BA84" s="222"/>
      <c r="BB84" s="222"/>
      <c r="BC84" s="290"/>
      <c r="BD84" s="290"/>
      <c r="BE84" s="290"/>
      <c r="BF84" s="290"/>
    </row>
    <row r="85" spans="6:58" ht="12.75">
      <c r="F85" s="5">
        <v>3</v>
      </c>
      <c r="G85" s="150" t="s">
        <v>460</v>
      </c>
      <c r="H85" s="31"/>
      <c r="I85" s="31"/>
      <c r="J85" s="31"/>
      <c r="K85" s="31"/>
      <c r="L85" s="31">
        <v>384</v>
      </c>
      <c r="M85" s="30"/>
      <c r="N85" s="31">
        <v>384</v>
      </c>
      <c r="O85" s="31"/>
      <c r="P85" s="31"/>
      <c r="Q85" s="30"/>
      <c r="R85" s="33">
        <v>80</v>
      </c>
      <c r="S85" s="307">
        <v>7.93</v>
      </c>
      <c r="T85" s="273">
        <v>1.84</v>
      </c>
      <c r="U85" s="31">
        <v>710</v>
      </c>
      <c r="V85" s="31">
        <v>120</v>
      </c>
      <c r="W85" s="308"/>
      <c r="X85" s="289"/>
      <c r="Y85" s="290">
        <f>L85</f>
        <v>384</v>
      </c>
      <c r="Z85" s="290"/>
      <c r="AA85" s="290">
        <f>N85</f>
        <v>384</v>
      </c>
      <c r="AB85" s="290">
        <f>R85*AA85</f>
        <v>30720</v>
      </c>
      <c r="AC85" s="290">
        <f>T85*AA85</f>
        <v>706.5600000000001</v>
      </c>
      <c r="AD85" s="290">
        <f>U85*AA85</f>
        <v>272640</v>
      </c>
      <c r="AE85" s="290">
        <f>V85*AA85</f>
        <v>46080</v>
      </c>
      <c r="AF85" s="51"/>
      <c r="AG85" s="290"/>
      <c r="AH85" s="222"/>
      <c r="AI85" s="222"/>
      <c r="AJ85" s="222"/>
      <c r="AK85" s="290"/>
      <c r="AL85" s="290"/>
      <c r="AM85" s="290"/>
      <c r="AN85" s="290"/>
      <c r="AP85" s="289"/>
      <c r="AQ85" s="222"/>
      <c r="AR85" s="222"/>
      <c r="AS85" s="222"/>
      <c r="AT85" s="290"/>
      <c r="AU85" s="290"/>
      <c r="AV85" s="290"/>
      <c r="AW85" s="290"/>
      <c r="AX85" s="51"/>
      <c r="AY85" s="290"/>
      <c r="AZ85" s="222"/>
      <c r="BA85" s="222"/>
      <c r="BB85" s="222"/>
      <c r="BC85" s="290"/>
      <c r="BD85" s="290"/>
      <c r="BE85" s="290"/>
      <c r="BF85" s="290"/>
    </row>
    <row r="86" spans="6:58" ht="12.75">
      <c r="F86" s="5">
        <v>4</v>
      </c>
      <c r="G86" s="30" t="s">
        <v>573</v>
      </c>
      <c r="H86" s="31"/>
      <c r="I86" s="31"/>
      <c r="J86" s="31"/>
      <c r="K86" s="31"/>
      <c r="L86" s="31">
        <v>384</v>
      </c>
      <c r="M86" s="30"/>
      <c r="N86" s="31">
        <v>384</v>
      </c>
      <c r="O86" s="31"/>
      <c r="P86" s="31"/>
      <c r="Q86" s="30"/>
      <c r="R86" s="33">
        <v>80</v>
      </c>
      <c r="S86" s="307">
        <v>7.8</v>
      </c>
      <c r="T86" s="59">
        <v>0.23</v>
      </c>
      <c r="U86" s="31">
        <v>98</v>
      </c>
      <c r="V86" s="31">
        <v>30</v>
      </c>
      <c r="W86" s="308"/>
      <c r="X86" s="289"/>
      <c r="Y86" s="290"/>
      <c r="Z86" s="290"/>
      <c r="AA86" s="290"/>
      <c r="AB86" s="290"/>
      <c r="AC86" s="290"/>
      <c r="AD86" s="290"/>
      <c r="AE86" s="290"/>
      <c r="AF86" s="51"/>
      <c r="AG86" s="290"/>
      <c r="AH86" s="222">
        <f>L86</f>
        <v>384</v>
      </c>
      <c r="AI86" s="222"/>
      <c r="AJ86" s="222">
        <f>N86</f>
        <v>384</v>
      </c>
      <c r="AK86" s="290">
        <f>R86*AJ86</f>
        <v>30720</v>
      </c>
      <c r="AL86" s="290">
        <f>T86*AJ86</f>
        <v>88.32000000000001</v>
      </c>
      <c r="AM86" s="290">
        <f>U86*AJ86</f>
        <v>37632</v>
      </c>
      <c r="AN86" s="290">
        <f>V86*AJ86</f>
        <v>11520</v>
      </c>
      <c r="AP86" s="289"/>
      <c r="AQ86" s="222"/>
      <c r="AR86" s="222"/>
      <c r="AS86" s="222"/>
      <c r="AT86" s="290"/>
      <c r="AU86" s="290"/>
      <c r="AV86" s="290"/>
      <c r="AW86" s="290"/>
      <c r="AX86" s="51"/>
      <c r="AY86" s="290"/>
      <c r="AZ86" s="222"/>
      <c r="BA86" s="222"/>
      <c r="BB86" s="222"/>
      <c r="BC86" s="290"/>
      <c r="BD86" s="290"/>
      <c r="BE86" s="290"/>
      <c r="BF86" s="290"/>
    </row>
    <row r="87" spans="6:58" ht="12.75">
      <c r="F87" s="5">
        <v>5</v>
      </c>
      <c r="G87" s="30" t="s">
        <v>461</v>
      </c>
      <c r="H87" s="31"/>
      <c r="I87" s="31"/>
      <c r="J87" s="31"/>
      <c r="K87" s="31">
        <v>384</v>
      </c>
      <c r="L87" s="31"/>
      <c r="M87" s="30"/>
      <c r="N87" s="31"/>
      <c r="O87" s="31"/>
      <c r="P87" s="31"/>
      <c r="Q87" s="30">
        <v>384</v>
      </c>
      <c r="R87" s="33">
        <v>18</v>
      </c>
      <c r="S87" s="307">
        <v>7.7</v>
      </c>
      <c r="T87" s="59">
        <v>0.21</v>
      </c>
      <c r="U87" s="31">
        <v>60</v>
      </c>
      <c r="V87" s="31">
        <v>10</v>
      </c>
      <c r="W87" s="308"/>
      <c r="X87" s="289"/>
      <c r="Y87" s="290"/>
      <c r="Z87" s="290"/>
      <c r="AA87" s="290"/>
      <c r="AB87" s="290"/>
      <c r="AC87" s="290"/>
      <c r="AD87" s="290"/>
      <c r="AE87" s="290"/>
      <c r="AF87" s="51"/>
      <c r="AG87" s="290"/>
      <c r="AH87" s="222"/>
      <c r="AI87" s="222"/>
      <c r="AJ87" s="222"/>
      <c r="AK87" s="290"/>
      <c r="AL87" s="290"/>
      <c r="AM87" s="290"/>
      <c r="AN87" s="290"/>
      <c r="AP87" s="289"/>
      <c r="AQ87" s="222"/>
      <c r="AR87" s="222"/>
      <c r="AS87" s="222"/>
      <c r="AT87" s="290"/>
      <c r="AU87" s="290"/>
      <c r="AV87" s="290"/>
      <c r="AW87" s="290"/>
      <c r="AX87" s="51"/>
      <c r="AY87" s="290">
        <f>K87</f>
        <v>384</v>
      </c>
      <c r="AZ87" s="222"/>
      <c r="BA87" s="222"/>
      <c r="BB87" s="222">
        <f>Q87</f>
        <v>384</v>
      </c>
      <c r="BC87" s="290">
        <f>R87*BB87</f>
        <v>6912</v>
      </c>
      <c r="BD87" s="290">
        <f>T87*BB87</f>
        <v>80.64</v>
      </c>
      <c r="BE87" s="290">
        <f>U87*BB87</f>
        <v>23040</v>
      </c>
      <c r="BF87" s="290">
        <f>V87*BB87</f>
        <v>3840</v>
      </c>
    </row>
    <row r="88" spans="6:58" ht="12.75">
      <c r="F88" s="5"/>
      <c r="G88" s="309"/>
      <c r="H88" s="31"/>
      <c r="I88" s="31"/>
      <c r="J88" s="31"/>
      <c r="K88" s="31"/>
      <c r="L88" s="31"/>
      <c r="M88" s="30"/>
      <c r="N88" s="31"/>
      <c r="O88" s="31"/>
      <c r="P88" s="31"/>
      <c r="Q88" s="30"/>
      <c r="R88" s="33"/>
      <c r="S88" s="307"/>
      <c r="T88" s="59"/>
      <c r="U88" s="31"/>
      <c r="V88" s="31"/>
      <c r="W88" s="308"/>
      <c r="X88" s="289"/>
      <c r="Y88" s="290"/>
      <c r="Z88" s="290"/>
      <c r="AA88" s="290"/>
      <c r="AB88" s="290"/>
      <c r="AC88" s="290"/>
      <c r="AD88" s="290"/>
      <c r="AE88" s="290"/>
      <c r="AF88" s="51"/>
      <c r="AG88" s="290"/>
      <c r="AH88" s="222"/>
      <c r="AI88" s="222"/>
      <c r="AJ88" s="222"/>
      <c r="AK88" s="290"/>
      <c r="AL88" s="290"/>
      <c r="AM88" s="290"/>
      <c r="AN88" s="290"/>
      <c r="AP88" s="289"/>
      <c r="AQ88" s="222"/>
      <c r="AR88" s="222"/>
      <c r="AS88" s="222"/>
      <c r="AT88" s="290"/>
      <c r="AU88" s="290"/>
      <c r="AV88" s="290"/>
      <c r="AW88" s="290"/>
      <c r="AX88" s="51"/>
      <c r="AY88" s="290"/>
      <c r="AZ88" s="222"/>
      <c r="BA88" s="222"/>
      <c r="BB88" s="222"/>
      <c r="BC88" s="290"/>
      <c r="BD88" s="290"/>
      <c r="BE88" s="290"/>
      <c r="BF88" s="290"/>
    </row>
    <row r="89" spans="2:58" ht="12.75">
      <c r="B89" s="3" t="s">
        <v>642</v>
      </c>
      <c r="C89" s="3" t="s">
        <v>643</v>
      </c>
      <c r="D89" s="149" t="s">
        <v>626</v>
      </c>
      <c r="E89" s="149" t="s">
        <v>569</v>
      </c>
      <c r="F89" s="5">
        <v>1</v>
      </c>
      <c r="G89" s="150" t="s">
        <v>621</v>
      </c>
      <c r="H89" s="31"/>
      <c r="I89" s="31"/>
      <c r="J89" s="31"/>
      <c r="K89" s="31"/>
      <c r="L89" s="31">
        <v>4170</v>
      </c>
      <c r="M89" s="30"/>
      <c r="N89" s="31">
        <v>4170</v>
      </c>
      <c r="O89" s="31"/>
      <c r="P89" s="31"/>
      <c r="Q89" s="30"/>
      <c r="R89" s="33">
        <v>80</v>
      </c>
      <c r="S89" s="307">
        <v>7.96</v>
      </c>
      <c r="T89" s="273">
        <v>395</v>
      </c>
      <c r="U89" s="31">
        <v>4</v>
      </c>
      <c r="V89" s="31">
        <v>0</v>
      </c>
      <c r="W89" s="308" t="s">
        <v>644</v>
      </c>
      <c r="X89" s="289"/>
      <c r="Y89" s="290">
        <f>L89</f>
        <v>4170</v>
      </c>
      <c r="Z89" s="290"/>
      <c r="AA89" s="290">
        <f>N89</f>
        <v>4170</v>
      </c>
      <c r="AB89" s="290">
        <f>R89*AA89</f>
        <v>333600</v>
      </c>
      <c r="AC89" s="290">
        <f>T89*AA89</f>
        <v>1647150</v>
      </c>
      <c r="AD89" s="290">
        <f>U89*AA89</f>
        <v>16680</v>
      </c>
      <c r="AE89" s="290">
        <f>V89*AA89</f>
        <v>0</v>
      </c>
      <c r="AF89" s="51"/>
      <c r="AG89" s="290"/>
      <c r="AH89" s="222"/>
      <c r="AI89" s="222"/>
      <c r="AJ89" s="222"/>
      <c r="AK89" s="290"/>
      <c r="AL89" s="290"/>
      <c r="AM89" s="290"/>
      <c r="AN89" s="290"/>
      <c r="AP89" s="289"/>
      <c r="AQ89" s="222"/>
      <c r="AR89" s="222"/>
      <c r="AS89" s="222"/>
      <c r="AT89" s="290"/>
      <c r="AU89" s="290"/>
      <c r="AV89" s="290"/>
      <c r="AW89" s="290"/>
      <c r="AX89" s="51"/>
      <c r="AY89" s="290"/>
      <c r="AZ89" s="222"/>
      <c r="BA89" s="222"/>
      <c r="BB89" s="222"/>
      <c r="BC89" s="290"/>
      <c r="BD89" s="290"/>
      <c r="BE89" s="290"/>
      <c r="BF89" s="290"/>
    </row>
    <row r="90" spans="6:58" ht="12.75">
      <c r="F90" s="5">
        <v>2</v>
      </c>
      <c r="G90" s="150" t="s">
        <v>459</v>
      </c>
      <c r="H90" s="31"/>
      <c r="I90" s="31"/>
      <c r="J90" s="31"/>
      <c r="K90" s="31">
        <v>4170</v>
      </c>
      <c r="L90" s="31"/>
      <c r="M90" s="30"/>
      <c r="N90" s="31"/>
      <c r="O90" s="31"/>
      <c r="P90" s="31"/>
      <c r="Q90" s="30">
        <v>4170</v>
      </c>
      <c r="R90" s="33">
        <v>18</v>
      </c>
      <c r="S90" s="307">
        <v>7.9</v>
      </c>
      <c r="T90" s="273">
        <v>4.9</v>
      </c>
      <c r="U90" s="31">
        <v>1450</v>
      </c>
      <c r="V90" s="31">
        <v>253</v>
      </c>
      <c r="W90" s="308"/>
      <c r="X90" s="289"/>
      <c r="Y90" s="290"/>
      <c r="Z90" s="290"/>
      <c r="AA90" s="290"/>
      <c r="AB90" s="290"/>
      <c r="AC90" s="290"/>
      <c r="AD90" s="290"/>
      <c r="AE90" s="290"/>
      <c r="AF90" s="51"/>
      <c r="AG90" s="290"/>
      <c r="AH90" s="222"/>
      <c r="AI90" s="222"/>
      <c r="AJ90" s="222"/>
      <c r="AK90" s="290"/>
      <c r="AL90" s="290"/>
      <c r="AM90" s="290"/>
      <c r="AN90" s="290"/>
      <c r="AP90" s="289">
        <f>K90</f>
        <v>4170</v>
      </c>
      <c r="AQ90" s="222"/>
      <c r="AR90" s="222"/>
      <c r="AS90" s="222">
        <f>Q90</f>
        <v>4170</v>
      </c>
      <c r="AT90" s="290">
        <f>R90*AS90</f>
        <v>75060</v>
      </c>
      <c r="AU90" s="290">
        <f>T90*AS90</f>
        <v>20433</v>
      </c>
      <c r="AV90" s="290">
        <f>U90*AS90</f>
        <v>6046500</v>
      </c>
      <c r="AW90" s="290">
        <f>V90*AS90</f>
        <v>1055010</v>
      </c>
      <c r="AX90" s="51"/>
      <c r="AY90" s="290"/>
      <c r="AZ90" s="222"/>
      <c r="BA90" s="222"/>
      <c r="BB90" s="222"/>
      <c r="BC90" s="290"/>
      <c r="BD90" s="290"/>
      <c r="BE90" s="290"/>
      <c r="BF90" s="290"/>
    </row>
    <row r="91" spans="6:58" ht="12.75">
      <c r="F91" s="5">
        <v>3</v>
      </c>
      <c r="G91" s="150" t="s">
        <v>460</v>
      </c>
      <c r="H91" s="31"/>
      <c r="I91" s="31"/>
      <c r="J91" s="31"/>
      <c r="K91" s="31"/>
      <c r="L91" s="31">
        <v>4170</v>
      </c>
      <c r="M91" s="30"/>
      <c r="N91" s="31">
        <v>4170</v>
      </c>
      <c r="O91" s="31"/>
      <c r="P91" s="31"/>
      <c r="Q91" s="30"/>
      <c r="R91" s="33">
        <v>80</v>
      </c>
      <c r="S91" s="307" t="s">
        <v>645</v>
      </c>
      <c r="T91" s="273">
        <v>3.8</v>
      </c>
      <c r="U91" s="31">
        <v>1450</v>
      </c>
      <c r="V91" s="31">
        <v>83</v>
      </c>
      <c r="W91" s="308"/>
      <c r="X91" s="289"/>
      <c r="Y91" s="290">
        <f>L91</f>
        <v>4170</v>
      </c>
      <c r="Z91" s="290"/>
      <c r="AA91" s="290">
        <f>N91</f>
        <v>4170</v>
      </c>
      <c r="AB91" s="290">
        <f>R91*AA91</f>
        <v>333600</v>
      </c>
      <c r="AC91" s="290">
        <f>T91*AA91</f>
        <v>15846</v>
      </c>
      <c r="AD91" s="290">
        <f>U91*AA91</f>
        <v>6046500</v>
      </c>
      <c r="AE91" s="290">
        <f>V91*AA91</f>
        <v>346110</v>
      </c>
      <c r="AF91" s="51"/>
      <c r="AG91" s="290"/>
      <c r="AH91" s="222"/>
      <c r="AI91" s="222"/>
      <c r="AJ91" s="222"/>
      <c r="AK91" s="290"/>
      <c r="AL91" s="290"/>
      <c r="AM91" s="290"/>
      <c r="AN91" s="290"/>
      <c r="AP91" s="289"/>
      <c r="AQ91" s="222"/>
      <c r="AR91" s="222"/>
      <c r="AS91" s="222"/>
      <c r="AT91" s="290"/>
      <c r="AU91" s="290"/>
      <c r="AV91" s="290"/>
      <c r="AW91" s="290"/>
      <c r="AX91" s="51"/>
      <c r="AY91" s="290"/>
      <c r="AZ91" s="222"/>
      <c r="BA91" s="222"/>
      <c r="BB91" s="222"/>
      <c r="BC91" s="290"/>
      <c r="BD91" s="290"/>
      <c r="BE91" s="290"/>
      <c r="BF91" s="290"/>
    </row>
    <row r="92" spans="6:58" ht="12.75">
      <c r="F92" s="5">
        <v>4</v>
      </c>
      <c r="G92" s="150" t="s">
        <v>573</v>
      </c>
      <c r="H92" s="31"/>
      <c r="I92" s="31"/>
      <c r="J92" s="31"/>
      <c r="K92" s="31"/>
      <c r="L92" s="31">
        <v>4170</v>
      </c>
      <c r="M92" s="30"/>
      <c r="N92" s="31">
        <v>4170</v>
      </c>
      <c r="O92" s="31"/>
      <c r="P92" s="31"/>
      <c r="Q92" s="30"/>
      <c r="R92" s="33">
        <v>80</v>
      </c>
      <c r="S92" s="307">
        <v>7.8</v>
      </c>
      <c r="T92" s="59">
        <v>0.25</v>
      </c>
      <c r="U92" s="31">
        <v>1094</v>
      </c>
      <c r="V92" s="31">
        <v>43</v>
      </c>
      <c r="W92" s="308"/>
      <c r="X92" s="289"/>
      <c r="Y92" s="290">
        <f>L92</f>
        <v>4170</v>
      </c>
      <c r="Z92" s="290"/>
      <c r="AA92" s="290">
        <f>N92</f>
        <v>4170</v>
      </c>
      <c r="AB92" s="290">
        <f>R92*AA92</f>
        <v>333600</v>
      </c>
      <c r="AC92" s="290">
        <f>T92*AA92</f>
        <v>1042.5</v>
      </c>
      <c r="AD92" s="290">
        <f>U92*AA92</f>
        <v>4561980</v>
      </c>
      <c r="AE92" s="290">
        <f>V92*AA92</f>
        <v>179310</v>
      </c>
      <c r="AF92" s="51"/>
      <c r="AG92" s="290"/>
      <c r="AH92" s="222"/>
      <c r="AI92" s="222"/>
      <c r="AJ92" s="222"/>
      <c r="AK92" s="290"/>
      <c r="AL92" s="290"/>
      <c r="AM92" s="290"/>
      <c r="AN92" s="290"/>
      <c r="AP92" s="289"/>
      <c r="AQ92" s="222"/>
      <c r="AR92" s="222"/>
      <c r="AS92" s="222"/>
      <c r="AT92" s="290"/>
      <c r="AU92" s="290"/>
      <c r="AV92" s="290"/>
      <c r="AW92" s="290"/>
      <c r="AX92" s="51"/>
      <c r="AY92" s="290"/>
      <c r="AZ92" s="222"/>
      <c r="BA92" s="222"/>
      <c r="BB92" s="222"/>
      <c r="BC92" s="290"/>
      <c r="BD92" s="290"/>
      <c r="BE92" s="290"/>
      <c r="BF92" s="290"/>
    </row>
    <row r="93" spans="6:58" ht="12.75">
      <c r="F93" s="5">
        <v>5</v>
      </c>
      <c r="G93" s="30" t="s">
        <v>461</v>
      </c>
      <c r="H93" s="31"/>
      <c r="I93" s="31"/>
      <c r="J93" s="31"/>
      <c r="K93" s="31">
        <v>4170</v>
      </c>
      <c r="L93" s="31"/>
      <c r="M93" s="30"/>
      <c r="N93" s="31"/>
      <c r="O93" s="31"/>
      <c r="P93" s="31"/>
      <c r="Q93" s="30">
        <v>4170</v>
      </c>
      <c r="R93" s="33">
        <v>18</v>
      </c>
      <c r="S93" s="307">
        <v>7.7</v>
      </c>
      <c r="T93" s="59">
        <v>0.21</v>
      </c>
      <c r="U93" s="31">
        <v>79</v>
      </c>
      <c r="V93" s="31">
        <v>10</v>
      </c>
      <c r="W93" s="308"/>
      <c r="X93" s="289"/>
      <c r="Y93" s="290"/>
      <c r="Z93" s="290"/>
      <c r="AA93" s="290"/>
      <c r="AB93" s="290"/>
      <c r="AC93" s="290"/>
      <c r="AD93" s="290"/>
      <c r="AE93" s="290"/>
      <c r="AF93" s="51"/>
      <c r="AG93" s="290"/>
      <c r="AH93" s="222"/>
      <c r="AI93" s="222"/>
      <c r="AJ93" s="222"/>
      <c r="AK93" s="290"/>
      <c r="AL93" s="290"/>
      <c r="AM93" s="290"/>
      <c r="AN93" s="290"/>
      <c r="AP93" s="289"/>
      <c r="AQ93" s="222"/>
      <c r="AR93" s="222"/>
      <c r="AS93" s="222"/>
      <c r="AT93" s="290"/>
      <c r="AU93" s="290"/>
      <c r="AV93" s="290"/>
      <c r="AW93" s="290"/>
      <c r="AX93" s="51"/>
      <c r="AY93" s="290">
        <f>K93</f>
        <v>4170</v>
      </c>
      <c r="AZ93" s="222"/>
      <c r="BA93" s="222"/>
      <c r="BB93" s="222">
        <f>Q93</f>
        <v>4170</v>
      </c>
      <c r="BC93" s="290">
        <f>R93*BB93</f>
        <v>75060</v>
      </c>
      <c r="BD93" s="290">
        <f>T93*BB93</f>
        <v>875.6999999999999</v>
      </c>
      <c r="BE93" s="290">
        <f>U93*BB93</f>
        <v>329430</v>
      </c>
      <c r="BF93" s="290">
        <f>V93*BB93</f>
        <v>41700</v>
      </c>
    </row>
    <row r="94" spans="6:58" ht="12.75">
      <c r="F94" s="5"/>
      <c r="G94" s="309"/>
      <c r="H94" s="31"/>
      <c r="I94" s="31"/>
      <c r="J94" s="31"/>
      <c r="K94" s="31"/>
      <c r="L94" s="31"/>
      <c r="M94" s="30"/>
      <c r="N94" s="31"/>
      <c r="O94" s="31"/>
      <c r="P94" s="31"/>
      <c r="Q94" s="30"/>
      <c r="R94" s="33"/>
      <c r="S94" s="307"/>
      <c r="T94" s="59"/>
      <c r="U94" s="31"/>
      <c r="V94" s="31"/>
      <c r="W94" s="308"/>
      <c r="X94" s="289"/>
      <c r="Y94" s="290"/>
      <c r="Z94" s="290"/>
      <c r="AA94" s="290"/>
      <c r="AB94" s="290"/>
      <c r="AC94" s="290"/>
      <c r="AD94" s="290"/>
      <c r="AE94" s="290"/>
      <c r="AF94" s="51"/>
      <c r="AG94" s="290"/>
      <c r="AH94" s="222"/>
      <c r="AI94" s="222"/>
      <c r="AJ94" s="222"/>
      <c r="AK94" s="290"/>
      <c r="AL94" s="290"/>
      <c r="AM94" s="290"/>
      <c r="AN94" s="290"/>
      <c r="AP94" s="289"/>
      <c r="AQ94" s="222"/>
      <c r="AR94" s="222"/>
      <c r="AS94" s="222"/>
      <c r="AT94" s="290"/>
      <c r="AU94" s="290"/>
      <c r="AV94" s="290"/>
      <c r="AW94" s="290"/>
      <c r="AX94" s="51"/>
      <c r="AY94" s="290"/>
      <c r="AZ94" s="222"/>
      <c r="BA94" s="222"/>
      <c r="BB94" s="222"/>
      <c r="BC94" s="290"/>
      <c r="BD94" s="290"/>
      <c r="BE94" s="290"/>
      <c r="BF94" s="290"/>
    </row>
    <row r="95" spans="2:58" ht="12.75">
      <c r="B95" s="230" t="s">
        <v>376</v>
      </c>
      <c r="C95" s="230" t="s">
        <v>646</v>
      </c>
      <c r="D95" s="149" t="s">
        <v>626</v>
      </c>
      <c r="E95" s="149" t="s">
        <v>378</v>
      </c>
      <c r="F95" s="5">
        <v>1</v>
      </c>
      <c r="G95" s="150" t="s">
        <v>306</v>
      </c>
      <c r="H95" s="31"/>
      <c r="I95" s="31"/>
      <c r="J95" s="31"/>
      <c r="K95" s="31"/>
      <c r="L95" s="31">
        <v>375</v>
      </c>
      <c r="M95" s="30"/>
      <c r="N95" s="31">
        <v>375</v>
      </c>
      <c r="O95" s="31"/>
      <c r="P95" s="31"/>
      <c r="Q95" s="30"/>
      <c r="R95" s="33">
        <v>80</v>
      </c>
      <c r="S95" s="307">
        <v>7.7</v>
      </c>
      <c r="T95" s="59">
        <v>3.4</v>
      </c>
      <c r="U95" s="31">
        <v>618</v>
      </c>
      <c r="V95" s="31">
        <v>30</v>
      </c>
      <c r="W95" s="308"/>
      <c r="X95" s="289"/>
      <c r="Y95" s="290">
        <f>L95</f>
        <v>375</v>
      </c>
      <c r="Z95" s="290"/>
      <c r="AA95" s="290">
        <f>N95</f>
        <v>375</v>
      </c>
      <c r="AB95" s="290">
        <f>R95*AA95</f>
        <v>30000</v>
      </c>
      <c r="AC95" s="290">
        <f>T95*AA95</f>
        <v>1275</v>
      </c>
      <c r="AD95" s="290">
        <f>U95*AA95</f>
        <v>231750</v>
      </c>
      <c r="AE95" s="290">
        <f>V95*AA95</f>
        <v>11250</v>
      </c>
      <c r="AF95" s="51"/>
      <c r="AG95" s="290"/>
      <c r="AH95" s="222"/>
      <c r="AI95" s="222"/>
      <c r="AJ95" s="222"/>
      <c r="AK95" s="290"/>
      <c r="AL95" s="290"/>
      <c r="AM95" s="290"/>
      <c r="AN95" s="290"/>
      <c r="AP95" s="289"/>
      <c r="AQ95" s="222"/>
      <c r="AR95" s="222"/>
      <c r="AS95" s="222"/>
      <c r="AT95" s="290"/>
      <c r="AU95" s="290"/>
      <c r="AV95" s="290"/>
      <c r="AW95" s="290"/>
      <c r="AX95" s="51"/>
      <c r="AY95" s="290"/>
      <c r="AZ95" s="222"/>
      <c r="BA95" s="222"/>
      <c r="BB95" s="222"/>
      <c r="BC95" s="290"/>
      <c r="BD95" s="290"/>
      <c r="BE95" s="290"/>
      <c r="BF95" s="290"/>
    </row>
    <row r="96" spans="4:58" ht="12.75">
      <c r="D96" s="149" t="s">
        <v>647</v>
      </c>
      <c r="F96" s="5">
        <v>2</v>
      </c>
      <c r="G96" s="30" t="s">
        <v>648</v>
      </c>
      <c r="H96" s="31"/>
      <c r="I96" s="31"/>
      <c r="J96" s="31"/>
      <c r="K96" s="31">
        <v>601</v>
      </c>
      <c r="L96" s="31"/>
      <c r="M96" s="30"/>
      <c r="N96" s="31"/>
      <c r="O96" s="31"/>
      <c r="P96" s="31"/>
      <c r="Q96" s="30">
        <v>601</v>
      </c>
      <c r="R96" s="33">
        <v>17</v>
      </c>
      <c r="S96" s="307">
        <v>7.9</v>
      </c>
      <c r="T96" s="59">
        <v>0.78</v>
      </c>
      <c r="U96" s="31">
        <v>144</v>
      </c>
      <c r="V96" s="31">
        <v>21</v>
      </c>
      <c r="W96" s="308"/>
      <c r="X96" s="289"/>
      <c r="Y96" s="290"/>
      <c r="Z96" s="290"/>
      <c r="AA96" s="290"/>
      <c r="AB96" s="290"/>
      <c r="AC96" s="290"/>
      <c r="AD96" s="290"/>
      <c r="AE96" s="290"/>
      <c r="AF96" s="51"/>
      <c r="AG96" s="290"/>
      <c r="AH96" s="222"/>
      <c r="AI96" s="222"/>
      <c r="AJ96" s="222"/>
      <c r="AK96" s="290"/>
      <c r="AL96" s="290"/>
      <c r="AM96" s="290"/>
      <c r="AN96" s="290"/>
      <c r="AP96" s="289"/>
      <c r="AQ96" s="222"/>
      <c r="AR96" s="222"/>
      <c r="AS96" s="222"/>
      <c r="AT96" s="290"/>
      <c r="AU96" s="290"/>
      <c r="AV96" s="290"/>
      <c r="AW96" s="290"/>
      <c r="AX96" s="51"/>
      <c r="AY96" s="290">
        <f>K96</f>
        <v>601</v>
      </c>
      <c r="AZ96" s="222"/>
      <c r="BA96" s="222"/>
      <c r="BB96" s="222">
        <f>Q96</f>
        <v>601</v>
      </c>
      <c r="BC96" s="290">
        <f>R96*BB96</f>
        <v>10217</v>
      </c>
      <c r="BD96" s="290">
        <f>T96*BB96</f>
        <v>468.78000000000003</v>
      </c>
      <c r="BE96" s="290">
        <f>U96*BB96</f>
        <v>86544</v>
      </c>
      <c r="BF96" s="290">
        <f>V96*BB96</f>
        <v>12621</v>
      </c>
    </row>
    <row r="97" spans="6:58" ht="12.75">
      <c r="F97" s="5">
        <v>3</v>
      </c>
      <c r="G97" s="30" t="s">
        <v>649</v>
      </c>
      <c r="H97" s="31"/>
      <c r="I97" s="31"/>
      <c r="J97" s="31"/>
      <c r="K97" s="31"/>
      <c r="L97" s="31"/>
      <c r="M97" s="30">
        <v>601</v>
      </c>
      <c r="N97" s="31"/>
      <c r="O97" s="31"/>
      <c r="P97" s="31"/>
      <c r="Q97" s="30">
        <v>601</v>
      </c>
      <c r="R97" s="33">
        <v>17</v>
      </c>
      <c r="S97" s="307">
        <v>7.9</v>
      </c>
      <c r="T97" s="59">
        <v>0.23</v>
      </c>
      <c r="U97" s="31">
        <v>35</v>
      </c>
      <c r="V97" s="31">
        <v>15</v>
      </c>
      <c r="W97" s="308"/>
      <c r="X97" s="289"/>
      <c r="Y97" s="290"/>
      <c r="Z97" s="290"/>
      <c r="AA97" s="290"/>
      <c r="AB97" s="290"/>
      <c r="AC97" s="290"/>
      <c r="AD97" s="290"/>
      <c r="AE97" s="290"/>
      <c r="AF97" s="51"/>
      <c r="AG97" s="290"/>
      <c r="AH97" s="222"/>
      <c r="AI97" s="222"/>
      <c r="AJ97" s="222"/>
      <c r="AK97" s="290"/>
      <c r="AL97" s="290"/>
      <c r="AM97" s="290"/>
      <c r="AN97" s="290"/>
      <c r="AP97" s="289"/>
      <c r="AQ97" s="222"/>
      <c r="AR97" s="222"/>
      <c r="AS97" s="222"/>
      <c r="AT97" s="290"/>
      <c r="AU97" s="290"/>
      <c r="AV97" s="290"/>
      <c r="AW97" s="290"/>
      <c r="AX97" s="51"/>
      <c r="AY97" s="290"/>
      <c r="AZ97" s="222"/>
      <c r="BA97" s="222">
        <f>M97</f>
        <v>601</v>
      </c>
      <c r="BB97" s="222">
        <f>Q97</f>
        <v>601</v>
      </c>
      <c r="BC97" s="290">
        <f>R97*BB97</f>
        <v>10217</v>
      </c>
      <c r="BD97" s="290">
        <f>T97*BB97</f>
        <v>138.23000000000002</v>
      </c>
      <c r="BE97" s="290">
        <f>U97*BB97</f>
        <v>21035</v>
      </c>
      <c r="BF97" s="290">
        <f>V97*BB97</f>
        <v>9015</v>
      </c>
    </row>
    <row r="98" spans="6:58" ht="12.75">
      <c r="F98" s="5"/>
      <c r="G98" s="309"/>
      <c r="H98" s="31"/>
      <c r="I98" s="31"/>
      <c r="J98" s="31"/>
      <c r="K98" s="31"/>
      <c r="L98" s="31"/>
      <c r="M98" s="30"/>
      <c r="N98" s="31"/>
      <c r="O98" s="31"/>
      <c r="P98" s="31"/>
      <c r="Q98" s="30"/>
      <c r="R98" s="33"/>
      <c r="S98" s="307"/>
      <c r="T98" s="59"/>
      <c r="U98" s="31"/>
      <c r="V98" s="31"/>
      <c r="W98" s="308"/>
      <c r="X98" s="289"/>
      <c r="Y98" s="290"/>
      <c r="Z98" s="290"/>
      <c r="AA98" s="290"/>
      <c r="AB98" s="290"/>
      <c r="AC98" s="290"/>
      <c r="AD98" s="290"/>
      <c r="AE98" s="290"/>
      <c r="AF98" s="51"/>
      <c r="AG98" s="290"/>
      <c r="AH98" s="222"/>
      <c r="AI98" s="222"/>
      <c r="AJ98" s="222"/>
      <c r="AK98" s="290"/>
      <c r="AL98" s="290"/>
      <c r="AM98" s="290"/>
      <c r="AN98" s="290"/>
      <c r="AP98" s="289"/>
      <c r="AQ98" s="222"/>
      <c r="AR98" s="222"/>
      <c r="AS98" s="222"/>
      <c r="AT98" s="290"/>
      <c r="AU98" s="290"/>
      <c r="AV98" s="290"/>
      <c r="AW98" s="290"/>
      <c r="AX98" s="51"/>
      <c r="AY98" s="290"/>
      <c r="AZ98" s="222"/>
      <c r="BA98" s="222"/>
      <c r="BB98" s="222"/>
      <c r="BC98" s="290"/>
      <c r="BD98" s="290"/>
      <c r="BE98" s="290"/>
      <c r="BF98" s="290"/>
    </row>
    <row r="99" spans="2:58" ht="12.75">
      <c r="B99" s="3" t="s">
        <v>385</v>
      </c>
      <c r="C99" s="3" t="s">
        <v>650</v>
      </c>
      <c r="D99" s="149" t="s">
        <v>626</v>
      </c>
      <c r="E99" s="149" t="s">
        <v>651</v>
      </c>
      <c r="F99" s="5">
        <v>1</v>
      </c>
      <c r="G99" s="150" t="s">
        <v>306</v>
      </c>
      <c r="H99" s="31"/>
      <c r="I99" s="31"/>
      <c r="J99" s="31"/>
      <c r="K99" s="31"/>
      <c r="L99" s="31">
        <v>772</v>
      </c>
      <c r="M99" s="30"/>
      <c r="N99" s="31">
        <v>772</v>
      </c>
      <c r="O99" s="31"/>
      <c r="P99" s="31"/>
      <c r="Q99" s="30"/>
      <c r="R99" s="33">
        <v>80</v>
      </c>
      <c r="S99" s="307">
        <v>7.7</v>
      </c>
      <c r="T99" s="59">
        <v>0.31</v>
      </c>
      <c r="U99" s="31">
        <v>540</v>
      </c>
      <c r="V99" s="31">
        <v>21</v>
      </c>
      <c r="W99" s="308"/>
      <c r="X99" s="289"/>
      <c r="Y99" s="290">
        <f>L99</f>
        <v>772</v>
      </c>
      <c r="Z99" s="290"/>
      <c r="AA99" s="290">
        <f>N99</f>
        <v>772</v>
      </c>
      <c r="AB99" s="290">
        <f>R99*AA99</f>
        <v>61760</v>
      </c>
      <c r="AC99" s="290">
        <f>T99*AA99</f>
        <v>239.32</v>
      </c>
      <c r="AD99" s="290">
        <f>U99*AA99</f>
        <v>416880</v>
      </c>
      <c r="AE99" s="290">
        <f>V99*AA99</f>
        <v>16212</v>
      </c>
      <c r="AF99" s="51"/>
      <c r="AG99" s="290"/>
      <c r="AH99" s="222"/>
      <c r="AI99" s="222"/>
      <c r="AJ99" s="222"/>
      <c r="AK99" s="290"/>
      <c r="AL99" s="290"/>
      <c r="AM99" s="290"/>
      <c r="AN99" s="290"/>
      <c r="AP99" s="289"/>
      <c r="AQ99" s="222"/>
      <c r="AR99" s="222"/>
      <c r="AS99" s="222"/>
      <c r="AT99" s="290"/>
      <c r="AU99" s="290"/>
      <c r="AV99" s="290"/>
      <c r="AW99" s="290"/>
      <c r="AX99" s="51"/>
      <c r="AY99" s="290"/>
      <c r="AZ99" s="222"/>
      <c r="BA99" s="222"/>
      <c r="BB99" s="222"/>
      <c r="BC99" s="290"/>
      <c r="BD99" s="290"/>
      <c r="BE99" s="290"/>
      <c r="BF99" s="290"/>
    </row>
    <row r="100" spans="4:58" ht="12.75">
      <c r="D100" s="149" t="s">
        <v>647</v>
      </c>
      <c r="F100" s="5">
        <v>2</v>
      </c>
      <c r="G100" s="30" t="s">
        <v>459</v>
      </c>
      <c r="H100" s="31"/>
      <c r="I100" s="31"/>
      <c r="J100" s="31"/>
      <c r="K100" s="31">
        <v>772</v>
      </c>
      <c r="L100" s="31"/>
      <c r="M100" s="30"/>
      <c r="N100" s="31"/>
      <c r="O100" s="31"/>
      <c r="P100" s="31"/>
      <c r="Q100" s="30">
        <v>772</v>
      </c>
      <c r="R100" s="33">
        <v>17</v>
      </c>
      <c r="S100" s="307">
        <v>7.6</v>
      </c>
      <c r="T100" s="59">
        <v>0.28</v>
      </c>
      <c r="U100" s="31">
        <v>95</v>
      </c>
      <c r="V100" s="31">
        <v>17</v>
      </c>
      <c r="W100" s="308"/>
      <c r="X100" s="289"/>
      <c r="Y100" s="290"/>
      <c r="Z100" s="290"/>
      <c r="AA100" s="290"/>
      <c r="AB100" s="290"/>
      <c r="AC100" s="290"/>
      <c r="AD100" s="290"/>
      <c r="AE100" s="290"/>
      <c r="AF100" s="51"/>
      <c r="AG100" s="290"/>
      <c r="AH100" s="222"/>
      <c r="AI100" s="222"/>
      <c r="AJ100" s="222"/>
      <c r="AK100" s="290"/>
      <c r="AL100" s="290"/>
      <c r="AM100" s="290"/>
      <c r="AN100" s="290"/>
      <c r="AP100" s="289"/>
      <c r="AQ100" s="222"/>
      <c r="AR100" s="222"/>
      <c r="AS100" s="222"/>
      <c r="AT100" s="290"/>
      <c r="AU100" s="290"/>
      <c r="AV100" s="290"/>
      <c r="AW100" s="290"/>
      <c r="AX100" s="51"/>
      <c r="AY100" s="290">
        <f>K100</f>
        <v>772</v>
      </c>
      <c r="AZ100" s="222"/>
      <c r="BA100" s="222"/>
      <c r="BB100" s="222">
        <f>Q100</f>
        <v>772</v>
      </c>
      <c r="BC100" s="290">
        <f>R100*BB100</f>
        <v>13124</v>
      </c>
      <c r="BD100" s="290">
        <f>T100*BB100</f>
        <v>216.16000000000003</v>
      </c>
      <c r="BE100" s="290">
        <f>U100*BB100</f>
        <v>73340</v>
      </c>
      <c r="BF100" s="290">
        <f>V100*BB100</f>
        <v>13124</v>
      </c>
    </row>
    <row r="101" spans="6:58" ht="12.75">
      <c r="F101" s="5">
        <v>3</v>
      </c>
      <c r="G101" s="30" t="s">
        <v>461</v>
      </c>
      <c r="H101" s="31"/>
      <c r="I101" s="31"/>
      <c r="J101" s="31"/>
      <c r="K101" s="31"/>
      <c r="L101" s="31"/>
      <c r="M101" s="30">
        <v>772</v>
      </c>
      <c r="N101" s="31"/>
      <c r="O101" s="31"/>
      <c r="P101" s="31"/>
      <c r="Q101" s="30">
        <v>772</v>
      </c>
      <c r="R101" s="33">
        <v>17</v>
      </c>
      <c r="S101" s="307">
        <v>7.7</v>
      </c>
      <c r="T101" s="59">
        <v>0.21</v>
      </c>
      <c r="U101" s="31">
        <v>48</v>
      </c>
      <c r="V101" s="31">
        <v>12</v>
      </c>
      <c r="W101" s="308"/>
      <c r="X101" s="289"/>
      <c r="Y101" s="290"/>
      <c r="Z101" s="290"/>
      <c r="AA101" s="290"/>
      <c r="AB101" s="290"/>
      <c r="AC101" s="290"/>
      <c r="AD101" s="290"/>
      <c r="AE101" s="290"/>
      <c r="AF101" s="51"/>
      <c r="AG101" s="290"/>
      <c r="AH101" s="222"/>
      <c r="AI101" s="222"/>
      <c r="AJ101" s="222"/>
      <c r="AK101" s="290"/>
      <c r="AL101" s="290"/>
      <c r="AM101" s="290"/>
      <c r="AN101" s="290"/>
      <c r="AP101" s="289"/>
      <c r="AQ101" s="222"/>
      <c r="AR101" s="222"/>
      <c r="AS101" s="222"/>
      <c r="AT101" s="290"/>
      <c r="AU101" s="290"/>
      <c r="AV101" s="290"/>
      <c r="AW101" s="290"/>
      <c r="AX101" s="51"/>
      <c r="AY101" s="290"/>
      <c r="AZ101" s="222"/>
      <c r="BA101" s="222">
        <f>M101</f>
        <v>772</v>
      </c>
      <c r="BB101" s="222">
        <f>Q101</f>
        <v>772</v>
      </c>
      <c r="BC101" s="290">
        <f>R101*BB101</f>
        <v>13124</v>
      </c>
      <c r="BD101" s="290">
        <f>T101*BB101</f>
        <v>162.12</v>
      </c>
      <c r="BE101" s="290">
        <f>U101*BB101</f>
        <v>37056</v>
      </c>
      <c r="BF101" s="290">
        <f>V101*BB101</f>
        <v>9264</v>
      </c>
    </row>
    <row r="102" spans="6:58" ht="12.75">
      <c r="F102" s="5"/>
      <c r="G102" s="309"/>
      <c r="H102" s="31"/>
      <c r="I102" s="31"/>
      <c r="J102" s="31"/>
      <c r="K102" s="31"/>
      <c r="L102" s="31"/>
      <c r="M102" s="30"/>
      <c r="N102" s="31"/>
      <c r="O102" s="31"/>
      <c r="P102" s="31"/>
      <c r="Q102" s="30"/>
      <c r="R102" s="33"/>
      <c r="S102" s="307"/>
      <c r="T102" s="59"/>
      <c r="U102" s="31"/>
      <c r="V102" s="31"/>
      <c r="W102" s="308"/>
      <c r="X102" s="289"/>
      <c r="Y102" s="290"/>
      <c r="Z102" s="290"/>
      <c r="AA102" s="290"/>
      <c r="AB102" s="290"/>
      <c r="AC102" s="290"/>
      <c r="AD102" s="290"/>
      <c r="AE102" s="290"/>
      <c r="AF102" s="51"/>
      <c r="AG102" s="290"/>
      <c r="AH102" s="222"/>
      <c r="AI102" s="222"/>
      <c r="AJ102" s="222"/>
      <c r="AK102" s="290"/>
      <c r="AL102" s="290"/>
      <c r="AM102" s="290"/>
      <c r="AN102" s="290"/>
      <c r="AP102" s="289"/>
      <c r="AQ102" s="222"/>
      <c r="AR102" s="222"/>
      <c r="AS102" s="222"/>
      <c r="AT102" s="290"/>
      <c r="AU102" s="290"/>
      <c r="AV102" s="290"/>
      <c r="AW102" s="290"/>
      <c r="AX102" s="51"/>
      <c r="AY102" s="290"/>
      <c r="AZ102" s="222"/>
      <c r="BA102" s="222"/>
      <c r="BB102" s="222"/>
      <c r="BC102" s="290"/>
      <c r="BD102" s="290"/>
      <c r="BE102" s="290"/>
      <c r="BF102" s="290"/>
    </row>
    <row r="103" spans="2:58" ht="12.75">
      <c r="B103" s="3" t="s">
        <v>652</v>
      </c>
      <c r="C103" s="3" t="s">
        <v>653</v>
      </c>
      <c r="D103" s="149" t="s">
        <v>647</v>
      </c>
      <c r="E103" s="149" t="s">
        <v>386</v>
      </c>
      <c r="F103" s="5">
        <v>1</v>
      </c>
      <c r="G103" s="150" t="s">
        <v>306</v>
      </c>
      <c r="H103" s="31"/>
      <c r="I103" s="31"/>
      <c r="J103" s="31"/>
      <c r="K103" s="31"/>
      <c r="L103" s="31">
        <v>1030</v>
      </c>
      <c r="M103" s="30"/>
      <c r="N103" s="31">
        <v>1030</v>
      </c>
      <c r="O103" s="31"/>
      <c r="P103" s="31"/>
      <c r="Q103" s="30"/>
      <c r="R103" s="33">
        <v>80</v>
      </c>
      <c r="S103" s="307">
        <v>7.7</v>
      </c>
      <c r="T103" s="59">
        <v>0.31</v>
      </c>
      <c r="U103" s="31">
        <v>540</v>
      </c>
      <c r="V103" s="31">
        <v>21</v>
      </c>
      <c r="W103" s="308"/>
      <c r="X103" s="289"/>
      <c r="Y103" s="290">
        <f>L103</f>
        <v>1030</v>
      </c>
      <c r="Z103" s="290"/>
      <c r="AA103" s="290">
        <f>N103</f>
        <v>1030</v>
      </c>
      <c r="AB103" s="290">
        <f>R103*AA103</f>
        <v>82400</v>
      </c>
      <c r="AC103" s="290">
        <f>T103*AA103</f>
        <v>319.3</v>
      </c>
      <c r="AD103" s="290">
        <f>U103*AA103</f>
        <v>556200</v>
      </c>
      <c r="AE103" s="290">
        <f>V103*AA103</f>
        <v>21630</v>
      </c>
      <c r="AF103" s="51"/>
      <c r="AG103" s="290"/>
      <c r="AH103" s="222"/>
      <c r="AI103" s="222"/>
      <c r="AJ103" s="222"/>
      <c r="AK103" s="290"/>
      <c r="AL103" s="290"/>
      <c r="AM103" s="290"/>
      <c r="AN103" s="290"/>
      <c r="AP103" s="289"/>
      <c r="AQ103" s="222"/>
      <c r="AR103" s="222"/>
      <c r="AS103" s="222"/>
      <c r="AT103" s="290"/>
      <c r="AU103" s="290"/>
      <c r="AV103" s="290"/>
      <c r="AW103" s="290"/>
      <c r="AX103" s="51"/>
      <c r="AY103" s="290"/>
      <c r="AZ103" s="222"/>
      <c r="BA103" s="222"/>
      <c r="BB103" s="222"/>
      <c r="BC103" s="290"/>
      <c r="BD103" s="290"/>
      <c r="BE103" s="290"/>
      <c r="BF103" s="290"/>
    </row>
    <row r="104" spans="6:58" ht="12.75">
      <c r="F104" s="5">
        <v>2</v>
      </c>
      <c r="G104" s="30" t="s">
        <v>459</v>
      </c>
      <c r="H104" s="31"/>
      <c r="I104" s="31"/>
      <c r="J104" s="31"/>
      <c r="K104" s="31">
        <v>1030</v>
      </c>
      <c r="L104" s="31"/>
      <c r="M104" s="30"/>
      <c r="N104" s="31"/>
      <c r="O104" s="31"/>
      <c r="P104" s="31"/>
      <c r="Q104" s="30">
        <v>1030</v>
      </c>
      <c r="R104" s="33">
        <v>17</v>
      </c>
      <c r="S104" s="307">
        <v>7.6</v>
      </c>
      <c r="T104" s="59">
        <v>0.28</v>
      </c>
      <c r="U104" s="31">
        <v>9.5</v>
      </c>
      <c r="V104" s="31">
        <v>17</v>
      </c>
      <c r="W104" s="308" t="s">
        <v>654</v>
      </c>
      <c r="X104" s="289"/>
      <c r="Y104" s="290"/>
      <c r="Z104" s="290"/>
      <c r="AA104" s="290"/>
      <c r="AB104" s="290"/>
      <c r="AC104" s="290"/>
      <c r="AD104" s="290"/>
      <c r="AE104" s="290"/>
      <c r="AF104" s="51"/>
      <c r="AG104" s="290"/>
      <c r="AH104" s="222"/>
      <c r="AI104" s="222"/>
      <c r="AJ104" s="222"/>
      <c r="AK104" s="290"/>
      <c r="AL104" s="290"/>
      <c r="AM104" s="290"/>
      <c r="AN104" s="290"/>
      <c r="AP104" s="289"/>
      <c r="AQ104" s="222"/>
      <c r="AR104" s="222"/>
      <c r="AS104" s="222"/>
      <c r="AT104" s="290"/>
      <c r="AU104" s="290"/>
      <c r="AV104" s="290"/>
      <c r="AW104" s="290"/>
      <c r="AX104" s="51"/>
      <c r="AY104" s="290">
        <f>K104</f>
        <v>1030</v>
      </c>
      <c r="AZ104" s="222"/>
      <c r="BA104" s="222"/>
      <c r="BB104" s="222">
        <f>Q104</f>
        <v>1030</v>
      </c>
      <c r="BC104" s="290">
        <f>R104*BB104</f>
        <v>17510</v>
      </c>
      <c r="BD104" s="290">
        <f>T104*BB104</f>
        <v>288.40000000000003</v>
      </c>
      <c r="BE104" s="290">
        <f>U104*BB104</f>
        <v>9785</v>
      </c>
      <c r="BF104" s="290">
        <f>V104*BB104</f>
        <v>17510</v>
      </c>
    </row>
    <row r="105" spans="6:58" ht="12.75">
      <c r="F105" s="5">
        <v>3</v>
      </c>
      <c r="G105" s="30" t="s">
        <v>461</v>
      </c>
      <c r="H105" s="31"/>
      <c r="I105" s="31"/>
      <c r="J105" s="31"/>
      <c r="K105" s="31"/>
      <c r="L105" s="31"/>
      <c r="M105" s="30">
        <v>1030</v>
      </c>
      <c r="N105" s="31"/>
      <c r="O105" s="31"/>
      <c r="P105" s="31"/>
      <c r="Q105" s="30">
        <v>1030</v>
      </c>
      <c r="R105" s="33">
        <v>17</v>
      </c>
      <c r="S105" s="307">
        <v>7.7</v>
      </c>
      <c r="T105" s="59">
        <v>0.21</v>
      </c>
      <c r="U105" s="31">
        <v>48</v>
      </c>
      <c r="V105" s="31">
        <v>12</v>
      </c>
      <c r="W105" s="308"/>
      <c r="X105" s="289"/>
      <c r="Y105" s="290"/>
      <c r="Z105" s="290"/>
      <c r="AA105" s="290"/>
      <c r="AB105" s="290"/>
      <c r="AC105" s="290"/>
      <c r="AD105" s="290"/>
      <c r="AE105" s="290"/>
      <c r="AF105" s="51"/>
      <c r="AG105" s="290"/>
      <c r="AH105" s="222"/>
      <c r="AI105" s="222"/>
      <c r="AJ105" s="222"/>
      <c r="AK105" s="290"/>
      <c r="AL105" s="290"/>
      <c r="AM105" s="290"/>
      <c r="AN105" s="290"/>
      <c r="AP105" s="289"/>
      <c r="AQ105" s="222"/>
      <c r="AR105" s="222"/>
      <c r="AS105" s="222"/>
      <c r="AT105" s="290"/>
      <c r="AU105" s="290"/>
      <c r="AV105" s="290"/>
      <c r="AW105" s="290"/>
      <c r="AX105" s="51"/>
      <c r="AY105" s="290"/>
      <c r="AZ105" s="222"/>
      <c r="BA105" s="222">
        <f>M105</f>
        <v>1030</v>
      </c>
      <c r="BB105" s="222">
        <f>Q105</f>
        <v>1030</v>
      </c>
      <c r="BC105" s="290">
        <f>R105*BB105</f>
        <v>17510</v>
      </c>
      <c r="BD105" s="290">
        <f>T105*BB105</f>
        <v>216.29999999999998</v>
      </c>
      <c r="BE105" s="290">
        <f>U105*BB105</f>
        <v>49440</v>
      </c>
      <c r="BF105" s="290">
        <f>V105*BB105</f>
        <v>12360</v>
      </c>
    </row>
    <row r="106" spans="6:58" ht="12.75">
      <c r="F106" s="5"/>
      <c r="G106" s="309"/>
      <c r="H106" s="31"/>
      <c r="I106" s="31"/>
      <c r="J106" s="31"/>
      <c r="K106" s="31"/>
      <c r="L106" s="31"/>
      <c r="M106" s="30"/>
      <c r="N106" s="31"/>
      <c r="O106" s="31"/>
      <c r="P106" s="31"/>
      <c r="Q106" s="30"/>
      <c r="R106" s="33"/>
      <c r="S106" s="307"/>
      <c r="T106" s="59"/>
      <c r="U106" s="31"/>
      <c r="V106" s="31"/>
      <c r="W106" s="308"/>
      <c r="X106" s="289"/>
      <c r="Y106" s="290"/>
      <c r="Z106" s="290"/>
      <c r="AA106" s="290"/>
      <c r="AB106" s="290"/>
      <c r="AC106" s="290"/>
      <c r="AD106" s="290"/>
      <c r="AE106" s="290"/>
      <c r="AF106" s="51"/>
      <c r="AG106" s="290"/>
      <c r="AH106" s="222"/>
      <c r="AI106" s="222"/>
      <c r="AJ106" s="222"/>
      <c r="AK106" s="290"/>
      <c r="AL106" s="290"/>
      <c r="AM106" s="290"/>
      <c r="AN106" s="290"/>
      <c r="AP106" s="289"/>
      <c r="AQ106" s="222"/>
      <c r="AR106" s="222"/>
      <c r="AS106" s="222"/>
      <c r="AT106" s="290"/>
      <c r="AU106" s="290"/>
      <c r="AV106" s="290"/>
      <c r="AW106" s="290"/>
      <c r="AX106" s="51"/>
      <c r="AY106" s="290"/>
      <c r="AZ106" s="222"/>
      <c r="BA106" s="222"/>
      <c r="BB106" s="222"/>
      <c r="BC106" s="290"/>
      <c r="BD106" s="290"/>
      <c r="BE106" s="290"/>
      <c r="BF106" s="290"/>
    </row>
    <row r="107" spans="2:58" ht="12.75">
      <c r="B107" s="3" t="s">
        <v>389</v>
      </c>
      <c r="C107" s="3" t="s">
        <v>655</v>
      </c>
      <c r="D107" s="149" t="s">
        <v>626</v>
      </c>
      <c r="E107" s="149" t="s">
        <v>378</v>
      </c>
      <c r="F107" s="5">
        <v>1</v>
      </c>
      <c r="G107" s="150" t="s">
        <v>306</v>
      </c>
      <c r="H107" s="31"/>
      <c r="I107" s="31"/>
      <c r="J107" s="31"/>
      <c r="K107" s="31"/>
      <c r="L107" s="31">
        <v>196</v>
      </c>
      <c r="M107" s="30"/>
      <c r="N107" s="31">
        <v>196</v>
      </c>
      <c r="O107" s="31"/>
      <c r="P107" s="31"/>
      <c r="Q107" s="30"/>
      <c r="R107" s="33">
        <v>80</v>
      </c>
      <c r="S107" s="307">
        <v>7.8</v>
      </c>
      <c r="T107" s="59">
        <v>7.3</v>
      </c>
      <c r="U107" s="31">
        <v>1124</v>
      </c>
      <c r="V107" s="31">
        <v>75</v>
      </c>
      <c r="W107" s="308"/>
      <c r="X107" s="289"/>
      <c r="Y107" s="290">
        <f>L107</f>
        <v>196</v>
      </c>
      <c r="Z107" s="290"/>
      <c r="AA107" s="290">
        <f>N107</f>
        <v>196</v>
      </c>
      <c r="AB107" s="290">
        <f>R107*AA107</f>
        <v>15680</v>
      </c>
      <c r="AC107" s="290">
        <f>T107*AA107</f>
        <v>1430.8</v>
      </c>
      <c r="AD107" s="290">
        <f>U107*AA107</f>
        <v>220304</v>
      </c>
      <c r="AE107" s="290">
        <f>V107*AA107</f>
        <v>14700</v>
      </c>
      <c r="AF107" s="51"/>
      <c r="AG107" s="290"/>
      <c r="AH107" s="222"/>
      <c r="AI107" s="222"/>
      <c r="AJ107" s="222"/>
      <c r="AK107" s="290"/>
      <c r="AL107" s="290"/>
      <c r="AM107" s="290"/>
      <c r="AN107" s="290"/>
      <c r="AP107" s="289"/>
      <c r="AQ107" s="222"/>
      <c r="AR107" s="222"/>
      <c r="AS107" s="222"/>
      <c r="AT107" s="290"/>
      <c r="AU107" s="290"/>
      <c r="AV107" s="290"/>
      <c r="AW107" s="290"/>
      <c r="AX107" s="51"/>
      <c r="AY107" s="290"/>
      <c r="AZ107" s="222"/>
      <c r="BA107" s="222"/>
      <c r="BB107" s="222"/>
      <c r="BC107" s="290"/>
      <c r="BD107" s="290"/>
      <c r="BE107" s="290"/>
      <c r="BF107" s="290"/>
    </row>
    <row r="108" spans="4:58" ht="12.75">
      <c r="D108" s="149" t="s">
        <v>647</v>
      </c>
      <c r="F108" s="5">
        <v>2</v>
      </c>
      <c r="G108" s="150" t="s">
        <v>648</v>
      </c>
      <c r="H108" s="31"/>
      <c r="I108" s="31"/>
      <c r="J108" s="31"/>
      <c r="K108" s="31">
        <v>314</v>
      </c>
      <c r="L108" s="31"/>
      <c r="M108" s="30"/>
      <c r="N108" s="31"/>
      <c r="O108" s="31"/>
      <c r="P108" s="31"/>
      <c r="Q108" s="30">
        <v>314</v>
      </c>
      <c r="R108" s="33">
        <v>17</v>
      </c>
      <c r="S108" s="307">
        <v>7.43</v>
      </c>
      <c r="T108" s="273">
        <v>1.3</v>
      </c>
      <c r="U108" s="31">
        <v>242</v>
      </c>
      <c r="V108" s="31">
        <v>34</v>
      </c>
      <c r="W108" s="308"/>
      <c r="X108" s="289"/>
      <c r="Y108" s="290"/>
      <c r="Z108" s="290"/>
      <c r="AA108" s="290"/>
      <c r="AB108" s="290"/>
      <c r="AC108" s="290"/>
      <c r="AD108" s="290"/>
      <c r="AE108" s="290"/>
      <c r="AF108" s="51"/>
      <c r="AG108" s="290"/>
      <c r="AH108" s="222"/>
      <c r="AI108" s="222"/>
      <c r="AJ108" s="222"/>
      <c r="AK108" s="290"/>
      <c r="AL108" s="290"/>
      <c r="AM108" s="290"/>
      <c r="AN108" s="290"/>
      <c r="AP108" s="289">
        <f>K108</f>
        <v>314</v>
      </c>
      <c r="AQ108" s="222"/>
      <c r="AR108" s="222"/>
      <c r="AS108" s="222">
        <f>Q108</f>
        <v>314</v>
      </c>
      <c r="AT108" s="290">
        <f>R108*AS108</f>
        <v>5338</v>
      </c>
      <c r="AU108" s="290">
        <f>T108*AS108</f>
        <v>408.2</v>
      </c>
      <c r="AV108" s="290">
        <f>U108*AS108</f>
        <v>75988</v>
      </c>
      <c r="AW108" s="290">
        <f>V108*AS108</f>
        <v>10676</v>
      </c>
      <c r="AX108" s="51"/>
      <c r="AY108" s="290"/>
      <c r="AZ108" s="222"/>
      <c r="BA108" s="222"/>
      <c r="BB108" s="222"/>
      <c r="BC108" s="290"/>
      <c r="BD108" s="290"/>
      <c r="BE108" s="290"/>
      <c r="BF108" s="290"/>
    </row>
    <row r="109" spans="6:58" ht="12.75">
      <c r="F109" s="5">
        <v>3</v>
      </c>
      <c r="G109" s="30" t="s">
        <v>649</v>
      </c>
      <c r="H109" s="31"/>
      <c r="I109" s="31"/>
      <c r="J109" s="31"/>
      <c r="K109" s="31"/>
      <c r="L109" s="31"/>
      <c r="M109" s="30">
        <v>314</v>
      </c>
      <c r="N109" s="31"/>
      <c r="O109" s="31"/>
      <c r="P109" s="31"/>
      <c r="Q109" s="30">
        <v>314</v>
      </c>
      <c r="R109" s="33">
        <v>17</v>
      </c>
      <c r="S109" s="307">
        <v>7.5</v>
      </c>
      <c r="T109" s="59">
        <v>0.71</v>
      </c>
      <c r="U109" s="31">
        <v>87</v>
      </c>
      <c r="V109" s="31">
        <v>27</v>
      </c>
      <c r="W109" s="308"/>
      <c r="X109" s="289"/>
      <c r="Y109" s="290"/>
      <c r="Z109" s="290"/>
      <c r="AA109" s="290"/>
      <c r="AB109" s="290"/>
      <c r="AC109" s="290"/>
      <c r="AD109" s="290"/>
      <c r="AE109" s="290"/>
      <c r="AF109" s="51"/>
      <c r="AG109" s="290"/>
      <c r="AH109" s="222"/>
      <c r="AI109" s="222"/>
      <c r="AJ109" s="222"/>
      <c r="AK109" s="290"/>
      <c r="AL109" s="290"/>
      <c r="AM109" s="290"/>
      <c r="AN109" s="290"/>
      <c r="AP109" s="289"/>
      <c r="AQ109" s="222"/>
      <c r="AR109" s="222"/>
      <c r="AS109" s="222"/>
      <c r="AT109" s="290"/>
      <c r="AU109" s="290"/>
      <c r="AV109" s="290"/>
      <c r="AW109" s="290"/>
      <c r="AX109" s="51"/>
      <c r="AY109" s="290"/>
      <c r="AZ109" s="222"/>
      <c r="BA109" s="222">
        <f>M109</f>
        <v>314</v>
      </c>
      <c r="BB109" s="222">
        <f>Q109</f>
        <v>314</v>
      </c>
      <c r="BC109" s="290">
        <f>R109*BB109</f>
        <v>5338</v>
      </c>
      <c r="BD109" s="290">
        <f>T109*BB109</f>
        <v>222.94</v>
      </c>
      <c r="BE109" s="290">
        <f>U109*BB109</f>
        <v>27318</v>
      </c>
      <c r="BF109" s="290">
        <f>V109*BB109</f>
        <v>8478</v>
      </c>
    </row>
    <row r="110" spans="6:58" ht="12.75">
      <c r="F110" s="5">
        <v>4</v>
      </c>
      <c r="G110" s="30" t="s">
        <v>656</v>
      </c>
      <c r="H110" s="31"/>
      <c r="I110" s="31"/>
      <c r="J110" s="31"/>
      <c r="K110" s="31"/>
      <c r="L110" s="31"/>
      <c r="M110" s="30">
        <v>314</v>
      </c>
      <c r="N110" s="31"/>
      <c r="O110" s="31"/>
      <c r="P110" s="31"/>
      <c r="Q110" s="30">
        <v>314</v>
      </c>
      <c r="R110" s="33">
        <v>17</v>
      </c>
      <c r="S110" s="307">
        <v>7.76</v>
      </c>
      <c r="T110" s="59">
        <v>0.24</v>
      </c>
      <c r="U110" s="31">
        <v>61</v>
      </c>
      <c r="V110" s="31">
        <v>15</v>
      </c>
      <c r="W110" s="308"/>
      <c r="X110" s="289"/>
      <c r="Y110" s="290"/>
      <c r="Z110" s="290"/>
      <c r="AA110" s="290"/>
      <c r="AB110" s="290"/>
      <c r="AC110" s="290"/>
      <c r="AD110" s="290"/>
      <c r="AE110" s="290"/>
      <c r="AF110" s="51"/>
      <c r="AG110" s="290"/>
      <c r="AH110" s="222"/>
      <c r="AI110" s="222"/>
      <c r="AJ110" s="222"/>
      <c r="AK110" s="290"/>
      <c r="AL110" s="290"/>
      <c r="AM110" s="290"/>
      <c r="AN110" s="290"/>
      <c r="AP110" s="289"/>
      <c r="AQ110" s="222"/>
      <c r="AR110" s="222"/>
      <c r="AS110" s="222"/>
      <c r="AT110" s="290"/>
      <c r="AU110" s="290"/>
      <c r="AV110" s="290"/>
      <c r="AW110" s="290"/>
      <c r="AX110" s="51"/>
      <c r="AY110" s="290"/>
      <c r="AZ110" s="222"/>
      <c r="BA110" s="222">
        <f>M110</f>
        <v>314</v>
      </c>
      <c r="BB110" s="222">
        <f>Q110</f>
        <v>314</v>
      </c>
      <c r="BC110" s="290">
        <f>R110*BB110</f>
        <v>5338</v>
      </c>
      <c r="BD110" s="290">
        <f>T110*BB110</f>
        <v>75.36</v>
      </c>
      <c r="BE110" s="290">
        <f>U110*BB110</f>
        <v>19154</v>
      </c>
      <c r="BF110" s="290">
        <f>V110*BB110</f>
        <v>4710</v>
      </c>
    </row>
    <row r="111" spans="6:58" ht="12.75">
      <c r="F111" s="5"/>
      <c r="G111" s="309"/>
      <c r="H111" s="31"/>
      <c r="I111" s="31"/>
      <c r="J111" s="31"/>
      <c r="K111" s="31"/>
      <c r="L111" s="31"/>
      <c r="M111" s="30"/>
      <c r="N111" s="31"/>
      <c r="O111" s="31"/>
      <c r="P111" s="31"/>
      <c r="Q111" s="30"/>
      <c r="R111" s="33"/>
      <c r="S111" s="307"/>
      <c r="T111" s="59"/>
      <c r="U111" s="31"/>
      <c r="V111" s="31"/>
      <c r="W111" s="308"/>
      <c r="X111" s="289"/>
      <c r="Y111" s="290"/>
      <c r="Z111" s="290"/>
      <c r="AA111" s="290"/>
      <c r="AB111" s="290"/>
      <c r="AC111" s="290"/>
      <c r="AD111" s="290"/>
      <c r="AE111" s="290"/>
      <c r="AF111" s="51"/>
      <c r="AG111" s="290"/>
      <c r="AH111" s="222"/>
      <c r="AI111" s="222"/>
      <c r="AJ111" s="222"/>
      <c r="AK111" s="290"/>
      <c r="AL111" s="290"/>
      <c r="AM111" s="290"/>
      <c r="AN111" s="290"/>
      <c r="AP111" s="289"/>
      <c r="AQ111" s="222"/>
      <c r="AR111" s="222"/>
      <c r="AS111" s="222"/>
      <c r="AT111" s="290"/>
      <c r="AU111" s="290"/>
      <c r="AV111" s="290"/>
      <c r="AW111" s="290"/>
      <c r="AX111" s="51"/>
      <c r="AY111" s="290"/>
      <c r="AZ111" s="222"/>
      <c r="BA111" s="222"/>
      <c r="BB111" s="222"/>
      <c r="BC111" s="290"/>
      <c r="BD111" s="290"/>
      <c r="BE111" s="290"/>
      <c r="BF111" s="290"/>
    </row>
    <row r="112" spans="2:58" ht="12.75">
      <c r="B112" s="3" t="s">
        <v>392</v>
      </c>
      <c r="C112" s="3" t="s">
        <v>657</v>
      </c>
      <c r="D112" s="149" t="s">
        <v>626</v>
      </c>
      <c r="E112" s="149" t="s">
        <v>651</v>
      </c>
      <c r="F112" s="5">
        <v>1</v>
      </c>
      <c r="G112" s="150" t="s">
        <v>306</v>
      </c>
      <c r="H112" s="31"/>
      <c r="I112" s="31"/>
      <c r="J112" s="31"/>
      <c r="K112" s="31"/>
      <c r="L112" s="31">
        <v>386</v>
      </c>
      <c r="M112" s="30"/>
      <c r="N112" s="31">
        <v>386</v>
      </c>
      <c r="O112" s="31"/>
      <c r="P112" s="31"/>
      <c r="Q112" s="30"/>
      <c r="R112" s="33">
        <v>80</v>
      </c>
      <c r="S112" s="307">
        <v>7.9</v>
      </c>
      <c r="T112" s="59">
        <v>5.73</v>
      </c>
      <c r="U112" s="31">
        <v>847</v>
      </c>
      <c r="V112" s="31">
        <v>41</v>
      </c>
      <c r="W112" s="308"/>
      <c r="X112" s="289"/>
      <c r="Y112" s="290">
        <f>L112</f>
        <v>386</v>
      </c>
      <c r="Z112" s="290"/>
      <c r="AA112" s="290">
        <f>N112</f>
        <v>386</v>
      </c>
      <c r="AB112" s="290">
        <f>R112*AA112</f>
        <v>30880</v>
      </c>
      <c r="AC112" s="290">
        <f>T112*AA112</f>
        <v>2211.78</v>
      </c>
      <c r="AD112" s="290">
        <f>U112*AA112</f>
        <v>326942</v>
      </c>
      <c r="AE112" s="290">
        <f>V112*AA112</f>
        <v>15826</v>
      </c>
      <c r="AF112" s="51"/>
      <c r="AG112" s="290"/>
      <c r="AH112" s="222"/>
      <c r="AI112" s="222"/>
      <c r="AJ112" s="222"/>
      <c r="AK112" s="290"/>
      <c r="AL112" s="290"/>
      <c r="AM112" s="290"/>
      <c r="AN112" s="290"/>
      <c r="AP112" s="289"/>
      <c r="AQ112" s="222"/>
      <c r="AR112" s="222"/>
      <c r="AS112" s="222"/>
      <c r="AT112" s="290"/>
      <c r="AU112" s="290"/>
      <c r="AV112" s="290"/>
      <c r="AW112" s="290"/>
      <c r="AX112" s="51"/>
      <c r="AY112" s="290"/>
      <c r="AZ112" s="222"/>
      <c r="BA112" s="222"/>
      <c r="BB112" s="222"/>
      <c r="BC112" s="290"/>
      <c r="BD112" s="290"/>
      <c r="BE112" s="290"/>
      <c r="BF112" s="290"/>
    </row>
    <row r="113" spans="4:58" ht="12.75">
      <c r="D113" s="149" t="s">
        <v>658</v>
      </c>
      <c r="F113" s="5">
        <v>2</v>
      </c>
      <c r="G113" s="150" t="s">
        <v>459</v>
      </c>
      <c r="H113" s="31"/>
      <c r="I113" s="31"/>
      <c r="J113" s="31"/>
      <c r="K113" s="31">
        <v>386</v>
      </c>
      <c r="L113" s="31"/>
      <c r="M113" s="30"/>
      <c r="N113" s="31"/>
      <c r="O113" s="31"/>
      <c r="P113" s="31"/>
      <c r="Q113" s="30">
        <v>386</v>
      </c>
      <c r="R113" s="33">
        <v>80</v>
      </c>
      <c r="S113" s="307">
        <v>7.68</v>
      </c>
      <c r="T113" s="273">
        <v>3.48</v>
      </c>
      <c r="U113" s="31">
        <v>168</v>
      </c>
      <c r="V113" s="31">
        <v>35</v>
      </c>
      <c r="W113" s="308"/>
      <c r="X113" s="289"/>
      <c r="Y113" s="290"/>
      <c r="Z113" s="290"/>
      <c r="AA113" s="290"/>
      <c r="AB113" s="290"/>
      <c r="AC113" s="290"/>
      <c r="AD113" s="290"/>
      <c r="AE113" s="290"/>
      <c r="AF113" s="51"/>
      <c r="AG113" s="290"/>
      <c r="AH113" s="222"/>
      <c r="AI113" s="222"/>
      <c r="AJ113" s="222"/>
      <c r="AK113" s="290"/>
      <c r="AL113" s="290"/>
      <c r="AM113" s="290"/>
      <c r="AN113" s="290"/>
      <c r="AP113" s="289">
        <f>K113</f>
        <v>386</v>
      </c>
      <c r="AQ113" s="222"/>
      <c r="AR113" s="222"/>
      <c r="AS113" s="222">
        <f>Q113</f>
        <v>386</v>
      </c>
      <c r="AT113" s="290">
        <f>R113*AS113</f>
        <v>30880</v>
      </c>
      <c r="AU113" s="290">
        <f>T113*AS113</f>
        <v>1343.28</v>
      </c>
      <c r="AV113" s="290">
        <f>U113*AS113</f>
        <v>64848</v>
      </c>
      <c r="AW113" s="290">
        <f>V113*AS113</f>
        <v>13510</v>
      </c>
      <c r="AX113" s="51"/>
      <c r="AY113" s="290"/>
      <c r="AZ113" s="222"/>
      <c r="BA113" s="222"/>
      <c r="BB113" s="222"/>
      <c r="BC113" s="290"/>
      <c r="BD113" s="290"/>
      <c r="BE113" s="290"/>
      <c r="BF113" s="290"/>
    </row>
    <row r="114" spans="6:58" ht="12.75">
      <c r="F114" s="5">
        <v>3</v>
      </c>
      <c r="G114" s="30" t="s">
        <v>461</v>
      </c>
      <c r="H114" s="31"/>
      <c r="I114" s="31"/>
      <c r="J114" s="31"/>
      <c r="K114" s="31"/>
      <c r="L114" s="31"/>
      <c r="M114" s="30">
        <v>386</v>
      </c>
      <c r="N114" s="31"/>
      <c r="O114" s="31"/>
      <c r="P114" s="31"/>
      <c r="Q114" s="30">
        <v>386</v>
      </c>
      <c r="R114" s="33">
        <v>17</v>
      </c>
      <c r="S114" s="307">
        <v>7.63</v>
      </c>
      <c r="T114" s="59">
        <v>0.28</v>
      </c>
      <c r="U114" s="31">
        <v>71</v>
      </c>
      <c r="V114" s="31">
        <v>20</v>
      </c>
      <c r="W114" s="308"/>
      <c r="X114" s="289"/>
      <c r="Y114" s="290"/>
      <c r="Z114" s="290"/>
      <c r="AA114" s="290"/>
      <c r="AB114" s="290"/>
      <c r="AC114" s="290"/>
      <c r="AD114" s="290"/>
      <c r="AE114" s="290"/>
      <c r="AF114" s="51"/>
      <c r="AG114" s="290"/>
      <c r="AH114" s="222"/>
      <c r="AI114" s="222"/>
      <c r="AJ114" s="222"/>
      <c r="AK114" s="290"/>
      <c r="AL114" s="290"/>
      <c r="AM114" s="290"/>
      <c r="AN114" s="290"/>
      <c r="AP114" s="289"/>
      <c r="AQ114" s="222"/>
      <c r="AR114" s="222"/>
      <c r="AS114" s="222"/>
      <c r="AT114" s="290"/>
      <c r="AU114" s="290"/>
      <c r="AV114" s="290"/>
      <c r="AW114" s="290"/>
      <c r="AX114" s="51"/>
      <c r="AY114" s="290"/>
      <c r="AZ114" s="222"/>
      <c r="BA114" s="222">
        <f>M114</f>
        <v>386</v>
      </c>
      <c r="BB114" s="222">
        <f>Q114</f>
        <v>386</v>
      </c>
      <c r="BC114" s="290">
        <f>R114*BB114</f>
        <v>6562</v>
      </c>
      <c r="BD114" s="290">
        <f>T114*BB114</f>
        <v>108.08000000000001</v>
      </c>
      <c r="BE114" s="290">
        <f>U114*BB114</f>
        <v>27406</v>
      </c>
      <c r="BF114" s="290">
        <f>V114*BB114</f>
        <v>7720</v>
      </c>
    </row>
    <row r="115" spans="6:58" ht="12.75">
      <c r="F115" s="5">
        <v>4</v>
      </c>
      <c r="G115" s="30" t="s">
        <v>483</v>
      </c>
      <c r="H115" s="31"/>
      <c r="I115" s="31"/>
      <c r="J115" s="31"/>
      <c r="K115" s="31"/>
      <c r="L115" s="31"/>
      <c r="M115" s="30">
        <v>386</v>
      </c>
      <c r="N115" s="31"/>
      <c r="O115" s="31"/>
      <c r="P115" s="31"/>
      <c r="Q115" s="30">
        <v>386</v>
      </c>
      <c r="R115" s="33">
        <v>17</v>
      </c>
      <c r="S115" s="307">
        <v>7.72</v>
      </c>
      <c r="T115" s="59">
        <v>0.21</v>
      </c>
      <c r="U115" s="31">
        <v>53</v>
      </c>
      <c r="V115" s="31">
        <v>10</v>
      </c>
      <c r="W115" s="308"/>
      <c r="X115" s="289"/>
      <c r="Y115" s="290"/>
      <c r="Z115" s="290"/>
      <c r="AA115" s="290"/>
      <c r="AB115" s="290"/>
      <c r="AC115" s="290"/>
      <c r="AD115" s="290"/>
      <c r="AE115" s="290"/>
      <c r="AF115" s="51"/>
      <c r="AG115" s="290"/>
      <c r="AH115" s="222"/>
      <c r="AI115" s="222"/>
      <c r="AJ115" s="222"/>
      <c r="AK115" s="290"/>
      <c r="AL115" s="290"/>
      <c r="AM115" s="290"/>
      <c r="AN115" s="290"/>
      <c r="AP115" s="289"/>
      <c r="AQ115" s="222"/>
      <c r="AR115" s="222"/>
      <c r="AS115" s="222"/>
      <c r="AT115" s="290"/>
      <c r="AU115" s="290"/>
      <c r="AV115" s="290"/>
      <c r="AW115" s="290"/>
      <c r="AX115" s="51"/>
      <c r="AY115" s="290"/>
      <c r="AZ115" s="222"/>
      <c r="BA115" s="222">
        <f>M115</f>
        <v>386</v>
      </c>
      <c r="BB115" s="222">
        <f>Q115</f>
        <v>386</v>
      </c>
      <c r="BC115" s="290">
        <f>R115*BB115</f>
        <v>6562</v>
      </c>
      <c r="BD115" s="290">
        <f>T115*BB115</f>
        <v>81.06</v>
      </c>
      <c r="BE115" s="290">
        <f>U115*BB115</f>
        <v>20458</v>
      </c>
      <c r="BF115" s="290">
        <f>V115*BB115</f>
        <v>3860</v>
      </c>
    </row>
    <row r="116" spans="6:58" ht="12.75">
      <c r="F116" s="5"/>
      <c r="G116" s="309"/>
      <c r="H116" s="31"/>
      <c r="I116" s="31"/>
      <c r="J116" s="31"/>
      <c r="K116" s="31"/>
      <c r="L116" s="31"/>
      <c r="M116" s="30"/>
      <c r="N116" s="31"/>
      <c r="O116" s="31"/>
      <c r="P116" s="31"/>
      <c r="Q116" s="30"/>
      <c r="R116" s="33"/>
      <c r="S116" s="307"/>
      <c r="T116" s="59"/>
      <c r="U116" s="31"/>
      <c r="V116" s="31"/>
      <c r="W116" s="308"/>
      <c r="X116" s="289"/>
      <c r="Y116" s="290"/>
      <c r="Z116" s="290"/>
      <c r="AA116" s="290"/>
      <c r="AB116" s="290"/>
      <c r="AC116" s="290"/>
      <c r="AD116" s="290"/>
      <c r="AE116" s="290"/>
      <c r="AF116" s="51"/>
      <c r="AG116" s="290"/>
      <c r="AH116" s="222"/>
      <c r="AI116" s="222"/>
      <c r="AJ116" s="222"/>
      <c r="AK116" s="290"/>
      <c r="AL116" s="290"/>
      <c r="AM116" s="290"/>
      <c r="AN116" s="290"/>
      <c r="AP116" s="289"/>
      <c r="AQ116" s="222"/>
      <c r="AR116" s="222"/>
      <c r="AS116" s="222"/>
      <c r="AT116" s="290"/>
      <c r="AU116" s="290"/>
      <c r="AV116" s="290"/>
      <c r="AW116" s="290"/>
      <c r="AX116" s="51"/>
      <c r="AY116" s="290"/>
      <c r="AZ116" s="222"/>
      <c r="BA116" s="222"/>
      <c r="BB116" s="222"/>
      <c r="BC116" s="290"/>
      <c r="BD116" s="290"/>
      <c r="BE116" s="290"/>
      <c r="BF116" s="290"/>
    </row>
    <row r="117" spans="2:58" ht="12.75">
      <c r="B117" s="3" t="s">
        <v>659</v>
      </c>
      <c r="C117" s="3" t="s">
        <v>660</v>
      </c>
      <c r="D117" s="149" t="s">
        <v>626</v>
      </c>
      <c r="E117" s="149" t="s">
        <v>386</v>
      </c>
      <c r="F117" s="5">
        <v>1</v>
      </c>
      <c r="G117" s="150" t="s">
        <v>306</v>
      </c>
      <c r="H117" s="31"/>
      <c r="I117" s="31"/>
      <c r="J117" s="31"/>
      <c r="K117" s="31"/>
      <c r="L117" s="31">
        <v>555</v>
      </c>
      <c r="M117" s="30"/>
      <c r="N117" s="31">
        <v>555</v>
      </c>
      <c r="O117" s="31"/>
      <c r="P117" s="31"/>
      <c r="Q117" s="30"/>
      <c r="R117" s="33">
        <v>80</v>
      </c>
      <c r="S117" s="307">
        <v>7.9</v>
      </c>
      <c r="T117" s="59">
        <v>5.73</v>
      </c>
      <c r="U117" s="31">
        <v>847</v>
      </c>
      <c r="V117" s="31">
        <v>41</v>
      </c>
      <c r="W117" s="308"/>
      <c r="X117" s="289"/>
      <c r="Y117" s="290">
        <f>L117</f>
        <v>555</v>
      </c>
      <c r="Z117" s="290"/>
      <c r="AA117" s="290">
        <f>N117</f>
        <v>555</v>
      </c>
      <c r="AB117" s="290">
        <f>R117*AA117</f>
        <v>44400</v>
      </c>
      <c r="AC117" s="290">
        <f>T117*AA117</f>
        <v>3180.15</v>
      </c>
      <c r="AD117" s="290">
        <f>U117*AA117</f>
        <v>470085</v>
      </c>
      <c r="AE117" s="290">
        <f>V117*AA117</f>
        <v>22755</v>
      </c>
      <c r="AF117" s="51"/>
      <c r="AG117" s="290"/>
      <c r="AH117" s="222"/>
      <c r="AI117" s="222"/>
      <c r="AJ117" s="222"/>
      <c r="AK117" s="290"/>
      <c r="AL117" s="290"/>
      <c r="AM117" s="290"/>
      <c r="AN117" s="290"/>
      <c r="AP117" s="289"/>
      <c r="AQ117" s="222"/>
      <c r="AR117" s="222"/>
      <c r="AS117" s="222"/>
      <c r="AT117" s="290"/>
      <c r="AU117" s="290"/>
      <c r="AV117" s="290"/>
      <c r="AW117" s="290"/>
      <c r="AX117" s="51"/>
      <c r="AY117" s="290"/>
      <c r="AZ117" s="222"/>
      <c r="BA117" s="222"/>
      <c r="BB117" s="222"/>
      <c r="BC117" s="290"/>
      <c r="BD117" s="290"/>
      <c r="BE117" s="290"/>
      <c r="BF117" s="290"/>
    </row>
    <row r="118" spans="4:58" ht="12.75">
      <c r="D118" s="149" t="s">
        <v>647</v>
      </c>
      <c r="F118" s="5">
        <v>2</v>
      </c>
      <c r="G118" s="150" t="s">
        <v>459</v>
      </c>
      <c r="H118" s="31"/>
      <c r="I118" s="31"/>
      <c r="J118" s="31"/>
      <c r="K118" s="31">
        <v>555</v>
      </c>
      <c r="L118" s="31"/>
      <c r="M118" s="30"/>
      <c r="N118" s="31"/>
      <c r="O118" s="31"/>
      <c r="P118" s="31"/>
      <c r="Q118" s="30">
        <v>555</v>
      </c>
      <c r="R118" s="33">
        <v>80</v>
      </c>
      <c r="S118" s="307">
        <v>7.68</v>
      </c>
      <c r="T118" s="273">
        <v>3.48</v>
      </c>
      <c r="U118" s="31">
        <v>168</v>
      </c>
      <c r="V118" s="31">
        <v>35</v>
      </c>
      <c r="W118" s="308"/>
      <c r="X118" s="289"/>
      <c r="Y118" s="290"/>
      <c r="Z118" s="290"/>
      <c r="AA118" s="290"/>
      <c r="AB118" s="290"/>
      <c r="AC118" s="290"/>
      <c r="AD118" s="290"/>
      <c r="AE118" s="290"/>
      <c r="AF118" s="51"/>
      <c r="AG118" s="290"/>
      <c r="AH118" s="222"/>
      <c r="AI118" s="222"/>
      <c r="AJ118" s="222"/>
      <c r="AK118" s="290"/>
      <c r="AL118" s="290"/>
      <c r="AM118" s="290"/>
      <c r="AN118" s="290"/>
      <c r="AP118" s="289">
        <f>K118</f>
        <v>555</v>
      </c>
      <c r="AQ118" s="222"/>
      <c r="AR118" s="222"/>
      <c r="AS118" s="222">
        <f>Q118</f>
        <v>555</v>
      </c>
      <c r="AT118" s="290">
        <f>R118*AS118</f>
        <v>44400</v>
      </c>
      <c r="AU118" s="290">
        <f>T118*AS118</f>
        <v>1931.4</v>
      </c>
      <c r="AV118" s="290">
        <f>U118*AS118</f>
        <v>93240</v>
      </c>
      <c r="AW118" s="290">
        <f>V118*AS118</f>
        <v>19425</v>
      </c>
      <c r="AX118" s="51"/>
      <c r="AY118" s="290"/>
      <c r="AZ118" s="222"/>
      <c r="BA118" s="222"/>
      <c r="BB118" s="222"/>
      <c r="BC118" s="290"/>
      <c r="BD118" s="290"/>
      <c r="BE118" s="290"/>
      <c r="BF118" s="290"/>
    </row>
    <row r="119" spans="6:58" ht="12.75">
      <c r="F119" s="5">
        <v>3</v>
      </c>
      <c r="G119" s="30" t="s">
        <v>461</v>
      </c>
      <c r="H119" s="31"/>
      <c r="I119" s="31"/>
      <c r="J119" s="31"/>
      <c r="K119" s="31"/>
      <c r="L119" s="31"/>
      <c r="M119" s="30">
        <v>555</v>
      </c>
      <c r="N119" s="31"/>
      <c r="O119" s="31"/>
      <c r="P119" s="31"/>
      <c r="Q119" s="30">
        <v>555</v>
      </c>
      <c r="R119" s="33">
        <v>17</v>
      </c>
      <c r="S119" s="307">
        <v>7.63</v>
      </c>
      <c r="T119" s="59">
        <v>0.28</v>
      </c>
      <c r="U119" s="31">
        <v>71</v>
      </c>
      <c r="V119" s="31">
        <v>20</v>
      </c>
      <c r="W119" s="308"/>
      <c r="X119" s="289"/>
      <c r="Y119" s="290"/>
      <c r="Z119" s="290"/>
      <c r="AA119" s="290"/>
      <c r="AB119" s="290"/>
      <c r="AC119" s="290"/>
      <c r="AD119" s="290"/>
      <c r="AE119" s="290"/>
      <c r="AF119" s="51"/>
      <c r="AG119" s="290"/>
      <c r="AH119" s="222"/>
      <c r="AI119" s="222"/>
      <c r="AJ119" s="222"/>
      <c r="AK119" s="290"/>
      <c r="AL119" s="290"/>
      <c r="AM119" s="290"/>
      <c r="AN119" s="290"/>
      <c r="AP119" s="289"/>
      <c r="AQ119" s="222"/>
      <c r="AR119" s="222"/>
      <c r="AS119" s="222"/>
      <c r="AT119" s="290"/>
      <c r="AU119" s="290"/>
      <c r="AV119" s="290"/>
      <c r="AW119" s="290"/>
      <c r="AX119" s="51"/>
      <c r="AY119" s="290"/>
      <c r="AZ119" s="222"/>
      <c r="BA119" s="222">
        <f>M119</f>
        <v>555</v>
      </c>
      <c r="BB119" s="222">
        <f>Q119</f>
        <v>555</v>
      </c>
      <c r="BC119" s="290">
        <f>R119*BB119</f>
        <v>9435</v>
      </c>
      <c r="BD119" s="290">
        <f>T119*BB119</f>
        <v>155.4</v>
      </c>
      <c r="BE119" s="290">
        <f>U119*BB119</f>
        <v>39405</v>
      </c>
      <c r="BF119" s="290">
        <f>V119*BB119</f>
        <v>11100</v>
      </c>
    </row>
    <row r="120" spans="6:58" ht="12.75">
      <c r="F120" s="5">
        <v>4</v>
      </c>
      <c r="G120" s="30" t="s">
        <v>483</v>
      </c>
      <c r="H120" s="31"/>
      <c r="I120" s="31"/>
      <c r="J120" s="31"/>
      <c r="K120" s="31"/>
      <c r="L120" s="31"/>
      <c r="M120" s="30">
        <v>555</v>
      </c>
      <c r="N120" s="31"/>
      <c r="O120" s="31"/>
      <c r="P120" s="31"/>
      <c r="Q120" s="30">
        <v>555</v>
      </c>
      <c r="R120" s="33">
        <v>17</v>
      </c>
      <c r="S120" s="307">
        <v>7.71</v>
      </c>
      <c r="T120" s="59">
        <v>0.21</v>
      </c>
      <c r="U120" s="31">
        <v>53</v>
      </c>
      <c r="V120" s="31">
        <v>10</v>
      </c>
      <c r="W120" s="308"/>
      <c r="X120" s="289"/>
      <c r="Y120" s="290"/>
      <c r="Z120" s="290"/>
      <c r="AA120" s="290"/>
      <c r="AB120" s="290"/>
      <c r="AC120" s="290"/>
      <c r="AD120" s="290"/>
      <c r="AE120" s="290"/>
      <c r="AF120" s="51"/>
      <c r="AG120" s="290"/>
      <c r="AH120" s="222"/>
      <c r="AI120" s="222"/>
      <c r="AJ120" s="222"/>
      <c r="AK120" s="290"/>
      <c r="AL120" s="290"/>
      <c r="AM120" s="290"/>
      <c r="AN120" s="290"/>
      <c r="AP120" s="289"/>
      <c r="AQ120" s="222"/>
      <c r="AR120" s="222"/>
      <c r="AS120" s="222"/>
      <c r="AT120" s="290"/>
      <c r="AU120" s="290"/>
      <c r="AV120" s="290"/>
      <c r="AW120" s="290"/>
      <c r="AX120" s="51"/>
      <c r="AY120" s="290"/>
      <c r="AZ120" s="222"/>
      <c r="BA120" s="222">
        <f>M120</f>
        <v>555</v>
      </c>
      <c r="BB120" s="222">
        <f>Q120</f>
        <v>555</v>
      </c>
      <c r="BC120" s="290">
        <f>R120*BB120</f>
        <v>9435</v>
      </c>
      <c r="BD120" s="290">
        <f>T120*BB120</f>
        <v>116.55</v>
      </c>
      <c r="BE120" s="290">
        <f>U120*BB120</f>
        <v>29415</v>
      </c>
      <c r="BF120" s="290">
        <f>V120*BB120</f>
        <v>5550</v>
      </c>
    </row>
    <row r="121" spans="6:58" ht="12.75">
      <c r="F121" s="5"/>
      <c r="G121" s="309"/>
      <c r="H121" s="31"/>
      <c r="I121" s="31"/>
      <c r="J121" s="31"/>
      <c r="K121" s="31"/>
      <c r="L121" s="31"/>
      <c r="M121" s="30"/>
      <c r="N121" s="31"/>
      <c r="O121" s="31"/>
      <c r="P121" s="31"/>
      <c r="Q121" s="30"/>
      <c r="R121" s="33"/>
      <c r="S121" s="307"/>
      <c r="T121" s="59"/>
      <c r="U121" s="31"/>
      <c r="V121" s="31"/>
      <c r="W121" s="308"/>
      <c r="X121" s="289"/>
      <c r="Y121" s="290"/>
      <c r="Z121" s="290"/>
      <c r="AA121" s="290"/>
      <c r="AB121" s="290"/>
      <c r="AC121" s="290"/>
      <c r="AD121" s="290"/>
      <c r="AE121" s="290"/>
      <c r="AF121" s="51"/>
      <c r="AG121" s="290"/>
      <c r="AH121" s="222"/>
      <c r="AI121" s="222"/>
      <c r="AJ121" s="222"/>
      <c r="AK121" s="290"/>
      <c r="AL121" s="290"/>
      <c r="AM121" s="290"/>
      <c r="AN121" s="290"/>
      <c r="AP121" s="289"/>
      <c r="AQ121" s="222"/>
      <c r="AR121" s="222"/>
      <c r="AS121" s="222"/>
      <c r="AT121" s="290"/>
      <c r="AU121" s="290"/>
      <c r="AV121" s="290"/>
      <c r="AW121" s="290"/>
      <c r="AX121" s="51"/>
      <c r="AY121" s="290"/>
      <c r="AZ121" s="222"/>
      <c r="BA121" s="222"/>
      <c r="BB121" s="222"/>
      <c r="BC121" s="290"/>
      <c r="BD121" s="290"/>
      <c r="BE121" s="290"/>
      <c r="BF121" s="290"/>
    </row>
    <row r="122" spans="2:58" ht="12.75">
      <c r="B122" s="3" t="s">
        <v>393</v>
      </c>
      <c r="C122" s="3" t="s">
        <v>661</v>
      </c>
      <c r="D122" s="149" t="s">
        <v>626</v>
      </c>
      <c r="E122" s="149" t="s">
        <v>378</v>
      </c>
      <c r="F122" s="5">
        <v>1</v>
      </c>
      <c r="G122" s="150" t="s">
        <v>306</v>
      </c>
      <c r="H122" s="31"/>
      <c r="I122" s="31"/>
      <c r="J122" s="31"/>
      <c r="K122" s="31"/>
      <c r="L122" s="31">
        <v>409</v>
      </c>
      <c r="M122" s="30"/>
      <c r="N122" s="31">
        <v>409</v>
      </c>
      <c r="O122" s="31"/>
      <c r="P122" s="31"/>
      <c r="Q122" s="30"/>
      <c r="R122" s="33">
        <v>80</v>
      </c>
      <c r="S122" s="307">
        <v>7.51</v>
      </c>
      <c r="T122" s="59">
        <v>8.9</v>
      </c>
      <c r="U122" s="31">
        <v>1856</v>
      </c>
      <c r="V122" s="31">
        <v>84</v>
      </c>
      <c r="W122" s="308"/>
      <c r="X122" s="289"/>
      <c r="Y122" s="290">
        <f>L122</f>
        <v>409</v>
      </c>
      <c r="Z122" s="290"/>
      <c r="AA122" s="290">
        <f>N122</f>
        <v>409</v>
      </c>
      <c r="AB122" s="290">
        <f>R122*AA122</f>
        <v>32720</v>
      </c>
      <c r="AC122" s="290">
        <f>T122*AA122</f>
        <v>3640.1000000000004</v>
      </c>
      <c r="AD122" s="290">
        <f>U122*AA122</f>
        <v>759104</v>
      </c>
      <c r="AE122" s="290">
        <f>V122*AA122</f>
        <v>34356</v>
      </c>
      <c r="AF122" s="51"/>
      <c r="AG122" s="290"/>
      <c r="AH122" s="222"/>
      <c r="AI122" s="222"/>
      <c r="AJ122" s="222"/>
      <c r="AK122" s="290"/>
      <c r="AL122" s="290"/>
      <c r="AM122" s="290"/>
      <c r="AN122" s="290"/>
      <c r="AP122" s="289"/>
      <c r="AQ122" s="222"/>
      <c r="AR122" s="222"/>
      <c r="AS122" s="222"/>
      <c r="AT122" s="290"/>
      <c r="AU122" s="290"/>
      <c r="AV122" s="290"/>
      <c r="AW122" s="290"/>
      <c r="AX122" s="51"/>
      <c r="AY122" s="290"/>
      <c r="AZ122" s="222"/>
      <c r="BA122" s="222"/>
      <c r="BB122" s="222"/>
      <c r="BC122" s="290"/>
      <c r="BD122" s="290"/>
      <c r="BE122" s="290"/>
      <c r="BF122" s="290"/>
    </row>
    <row r="123" spans="4:58" ht="12.75">
      <c r="D123" s="149" t="s">
        <v>658</v>
      </c>
      <c r="F123" s="5">
        <v>2</v>
      </c>
      <c r="G123" s="150" t="s">
        <v>648</v>
      </c>
      <c r="H123" s="31"/>
      <c r="I123" s="31"/>
      <c r="J123" s="31"/>
      <c r="K123" s="31">
        <v>654</v>
      </c>
      <c r="L123" s="31"/>
      <c r="M123" s="30"/>
      <c r="N123" s="31"/>
      <c r="O123" s="31"/>
      <c r="P123" s="31"/>
      <c r="Q123" s="30">
        <v>654</v>
      </c>
      <c r="R123" s="33">
        <v>17</v>
      </c>
      <c r="S123" s="307">
        <v>7.78</v>
      </c>
      <c r="T123" s="273">
        <v>1.98</v>
      </c>
      <c r="U123" s="31">
        <v>308</v>
      </c>
      <c r="V123" s="31">
        <v>10</v>
      </c>
      <c r="W123" s="308"/>
      <c r="X123" s="289"/>
      <c r="Y123" s="290"/>
      <c r="Z123" s="290"/>
      <c r="AA123" s="290"/>
      <c r="AB123" s="290"/>
      <c r="AC123" s="290"/>
      <c r="AD123" s="290"/>
      <c r="AE123" s="290"/>
      <c r="AF123" s="51"/>
      <c r="AG123" s="290"/>
      <c r="AH123" s="222"/>
      <c r="AI123" s="222"/>
      <c r="AJ123" s="222"/>
      <c r="AK123" s="290"/>
      <c r="AL123" s="290"/>
      <c r="AM123" s="290"/>
      <c r="AN123" s="290"/>
      <c r="AP123" s="289">
        <f>K123</f>
        <v>654</v>
      </c>
      <c r="AQ123" s="222"/>
      <c r="AR123" s="222"/>
      <c r="AS123" s="222">
        <f>Q123</f>
        <v>654</v>
      </c>
      <c r="AT123" s="290">
        <f>R123*AS123</f>
        <v>11118</v>
      </c>
      <c r="AU123" s="290">
        <f>T123*AS123</f>
        <v>1294.92</v>
      </c>
      <c r="AV123" s="290">
        <f>U123*AS123</f>
        <v>201432</v>
      </c>
      <c r="AW123" s="290">
        <f>V123*AS123</f>
        <v>6540</v>
      </c>
      <c r="AX123" s="51"/>
      <c r="AY123" s="290"/>
      <c r="AZ123" s="222"/>
      <c r="BA123" s="222"/>
      <c r="BB123" s="222"/>
      <c r="BC123" s="290"/>
      <c r="BD123" s="290"/>
      <c r="BE123" s="290"/>
      <c r="BF123" s="290"/>
    </row>
    <row r="124" spans="6:58" ht="12.75">
      <c r="F124" s="5">
        <v>3</v>
      </c>
      <c r="G124" s="30" t="s">
        <v>649</v>
      </c>
      <c r="H124" s="31"/>
      <c r="I124" s="31"/>
      <c r="J124" s="31"/>
      <c r="K124" s="31"/>
      <c r="L124" s="31"/>
      <c r="M124" s="30">
        <v>654</v>
      </c>
      <c r="N124" s="31"/>
      <c r="O124" s="31"/>
      <c r="P124" s="31"/>
      <c r="Q124" s="30">
        <v>654</v>
      </c>
      <c r="R124" s="33">
        <v>17</v>
      </c>
      <c r="S124" s="307">
        <v>6.97</v>
      </c>
      <c r="T124" s="59">
        <v>0.93</v>
      </c>
      <c r="U124" s="31">
        <v>104</v>
      </c>
      <c r="V124" s="31">
        <v>22</v>
      </c>
      <c r="W124" s="308"/>
      <c r="X124" s="289"/>
      <c r="Y124" s="290"/>
      <c r="Z124" s="290"/>
      <c r="AA124" s="290"/>
      <c r="AB124" s="290"/>
      <c r="AC124" s="290"/>
      <c r="AD124" s="290"/>
      <c r="AE124" s="290"/>
      <c r="AF124" s="51"/>
      <c r="AG124" s="290"/>
      <c r="AH124" s="222"/>
      <c r="AI124" s="222"/>
      <c r="AJ124" s="222"/>
      <c r="AK124" s="290"/>
      <c r="AL124" s="290"/>
      <c r="AM124" s="290"/>
      <c r="AN124" s="290"/>
      <c r="AP124" s="289"/>
      <c r="AQ124" s="222"/>
      <c r="AR124" s="222"/>
      <c r="AS124" s="222"/>
      <c r="AT124" s="290"/>
      <c r="AU124" s="290"/>
      <c r="AV124" s="290"/>
      <c r="AW124" s="290"/>
      <c r="AX124" s="51"/>
      <c r="AY124" s="290"/>
      <c r="AZ124" s="222"/>
      <c r="BA124" s="222">
        <f>M124</f>
        <v>654</v>
      </c>
      <c r="BB124" s="222">
        <f>Q124</f>
        <v>654</v>
      </c>
      <c r="BC124" s="290">
        <f>R124*BB124</f>
        <v>11118</v>
      </c>
      <c r="BD124" s="290">
        <f>T124*BB124</f>
        <v>608.22</v>
      </c>
      <c r="BE124" s="290">
        <f>U124*BB124</f>
        <v>68016</v>
      </c>
      <c r="BF124" s="290">
        <f>V124*BB124</f>
        <v>14388</v>
      </c>
    </row>
    <row r="125" spans="6:58" ht="12.75">
      <c r="F125" s="5">
        <v>4</v>
      </c>
      <c r="G125" s="30" t="s">
        <v>656</v>
      </c>
      <c r="H125" s="31"/>
      <c r="I125" s="31"/>
      <c r="J125" s="31"/>
      <c r="K125" s="31"/>
      <c r="L125" s="31"/>
      <c r="M125" s="30">
        <v>654</v>
      </c>
      <c r="N125" s="31"/>
      <c r="O125" s="31"/>
      <c r="P125" s="31"/>
      <c r="Q125" s="30">
        <v>654</v>
      </c>
      <c r="R125" s="33">
        <v>17</v>
      </c>
      <c r="S125" s="307">
        <v>7.35</v>
      </c>
      <c r="T125" s="59">
        <v>0.37</v>
      </c>
      <c r="U125" s="31">
        <v>51</v>
      </c>
      <c r="V125" s="31">
        <v>10</v>
      </c>
      <c r="W125" s="308"/>
      <c r="X125" s="289"/>
      <c r="Y125" s="290"/>
      <c r="Z125" s="290"/>
      <c r="AA125" s="290"/>
      <c r="AB125" s="290"/>
      <c r="AC125" s="290"/>
      <c r="AD125" s="290"/>
      <c r="AE125" s="290"/>
      <c r="AF125" s="51"/>
      <c r="AG125" s="290"/>
      <c r="AH125" s="222"/>
      <c r="AI125" s="222"/>
      <c r="AJ125" s="222"/>
      <c r="AK125" s="290"/>
      <c r="AL125" s="290"/>
      <c r="AM125" s="290"/>
      <c r="AN125" s="290"/>
      <c r="AP125" s="289"/>
      <c r="AQ125" s="222"/>
      <c r="AR125" s="222"/>
      <c r="AS125" s="222"/>
      <c r="AT125" s="290"/>
      <c r="AU125" s="290"/>
      <c r="AV125" s="290"/>
      <c r="AW125" s="290"/>
      <c r="AX125" s="51"/>
      <c r="AY125" s="290"/>
      <c r="AZ125" s="222"/>
      <c r="BA125" s="222">
        <f>M125</f>
        <v>654</v>
      </c>
      <c r="BB125" s="222">
        <f>Q125</f>
        <v>654</v>
      </c>
      <c r="BC125" s="290">
        <f>R125*BB125</f>
        <v>11118</v>
      </c>
      <c r="BD125" s="290">
        <f>T125*BB125</f>
        <v>241.98</v>
      </c>
      <c r="BE125" s="290">
        <f>U125*BB125</f>
        <v>33354</v>
      </c>
      <c r="BF125" s="290">
        <f>V125*BB125</f>
        <v>6540</v>
      </c>
    </row>
    <row r="126" spans="6:58" ht="12.75">
      <c r="F126" s="5">
        <v>5</v>
      </c>
      <c r="G126" s="30" t="s">
        <v>662</v>
      </c>
      <c r="H126" s="31"/>
      <c r="I126" s="31"/>
      <c r="J126" s="31"/>
      <c r="K126" s="31"/>
      <c r="L126" s="31"/>
      <c r="M126" s="30">
        <v>654</v>
      </c>
      <c r="N126" s="31"/>
      <c r="O126" s="31"/>
      <c r="P126" s="31"/>
      <c r="Q126" s="30">
        <v>654</v>
      </c>
      <c r="R126" s="33">
        <v>17</v>
      </c>
      <c r="S126" s="307">
        <v>7.63</v>
      </c>
      <c r="T126" s="59">
        <v>0.24</v>
      </c>
      <c r="U126" s="31">
        <v>17</v>
      </c>
      <c r="V126" s="31">
        <v>13</v>
      </c>
      <c r="W126" s="308"/>
      <c r="X126" s="289"/>
      <c r="Y126" s="290"/>
      <c r="Z126" s="290"/>
      <c r="AA126" s="290"/>
      <c r="AB126" s="290"/>
      <c r="AC126" s="290"/>
      <c r="AD126" s="290"/>
      <c r="AE126" s="290"/>
      <c r="AF126" s="51"/>
      <c r="AG126" s="290"/>
      <c r="AH126" s="222"/>
      <c r="AI126" s="222"/>
      <c r="AJ126" s="222"/>
      <c r="AK126" s="290"/>
      <c r="AL126" s="290"/>
      <c r="AM126" s="290"/>
      <c r="AN126" s="290"/>
      <c r="AP126" s="289"/>
      <c r="AQ126" s="222"/>
      <c r="AR126" s="222"/>
      <c r="AS126" s="222"/>
      <c r="AT126" s="290"/>
      <c r="AU126" s="290"/>
      <c r="AV126" s="290"/>
      <c r="AW126" s="290"/>
      <c r="AX126" s="51"/>
      <c r="AY126" s="290"/>
      <c r="AZ126" s="222"/>
      <c r="BA126" s="222">
        <f>M126</f>
        <v>654</v>
      </c>
      <c r="BB126" s="222">
        <f>Q126</f>
        <v>654</v>
      </c>
      <c r="BC126" s="290">
        <f>R126*BB126</f>
        <v>11118</v>
      </c>
      <c r="BD126" s="290">
        <f>T126*BB126</f>
        <v>156.96</v>
      </c>
      <c r="BE126" s="290">
        <f>U126*BB126</f>
        <v>11118</v>
      </c>
      <c r="BF126" s="290">
        <f>V126*BB126</f>
        <v>8502</v>
      </c>
    </row>
    <row r="127" spans="6:58" ht="12.75">
      <c r="F127" s="5">
        <v>6</v>
      </c>
      <c r="G127" s="30" t="s">
        <v>663</v>
      </c>
      <c r="H127" s="31"/>
      <c r="I127" s="31"/>
      <c r="J127" s="31"/>
      <c r="K127" s="31"/>
      <c r="L127" s="31"/>
      <c r="M127" s="30">
        <v>654</v>
      </c>
      <c r="N127" s="31"/>
      <c r="O127" s="31"/>
      <c r="P127" s="31"/>
      <c r="Q127" s="30">
        <v>654</v>
      </c>
      <c r="R127" s="33">
        <v>17</v>
      </c>
      <c r="S127" s="307">
        <v>7.6</v>
      </c>
      <c r="T127" s="59">
        <v>0.21</v>
      </c>
      <c r="U127" s="31">
        <v>20</v>
      </c>
      <c r="V127" s="31">
        <v>10</v>
      </c>
      <c r="W127" s="308"/>
      <c r="X127" s="289"/>
      <c r="Y127" s="290"/>
      <c r="Z127" s="290"/>
      <c r="AA127" s="290"/>
      <c r="AB127" s="290"/>
      <c r="AC127" s="290"/>
      <c r="AD127" s="290"/>
      <c r="AE127" s="290"/>
      <c r="AF127" s="51"/>
      <c r="AG127" s="290"/>
      <c r="AH127" s="222"/>
      <c r="AI127" s="222"/>
      <c r="AJ127" s="222"/>
      <c r="AK127" s="290"/>
      <c r="AL127" s="290"/>
      <c r="AM127" s="290"/>
      <c r="AN127" s="290"/>
      <c r="AP127" s="289"/>
      <c r="AQ127" s="222"/>
      <c r="AR127" s="222"/>
      <c r="AS127" s="222"/>
      <c r="AT127" s="290"/>
      <c r="AU127" s="290"/>
      <c r="AV127" s="290"/>
      <c r="AW127" s="290"/>
      <c r="AX127" s="51"/>
      <c r="AY127" s="290"/>
      <c r="AZ127" s="222"/>
      <c r="BA127" s="222">
        <f>M127</f>
        <v>654</v>
      </c>
      <c r="BB127" s="222">
        <f>Q127</f>
        <v>654</v>
      </c>
      <c r="BC127" s="290">
        <f>R127*BB127</f>
        <v>11118</v>
      </c>
      <c r="BD127" s="290">
        <f>T127*BB127</f>
        <v>137.34</v>
      </c>
      <c r="BE127" s="290">
        <f>U127*BB127</f>
        <v>13080</v>
      </c>
      <c r="BF127" s="290">
        <f>V127*BB127</f>
        <v>6540</v>
      </c>
    </row>
    <row r="128" spans="6:58" ht="12.75">
      <c r="F128" s="5"/>
      <c r="G128" s="309"/>
      <c r="H128" s="31"/>
      <c r="I128" s="31"/>
      <c r="J128" s="31"/>
      <c r="K128" s="31"/>
      <c r="L128" s="31"/>
      <c r="M128" s="30"/>
      <c r="N128" s="31"/>
      <c r="O128" s="31"/>
      <c r="P128" s="31"/>
      <c r="Q128" s="30"/>
      <c r="R128" s="33"/>
      <c r="S128" s="307"/>
      <c r="T128" s="59"/>
      <c r="U128" s="31"/>
      <c r="V128" s="31"/>
      <c r="W128" s="308"/>
      <c r="X128" s="289"/>
      <c r="Y128" s="290"/>
      <c r="Z128" s="290"/>
      <c r="AA128" s="290"/>
      <c r="AB128" s="290"/>
      <c r="AC128" s="290"/>
      <c r="AD128" s="290"/>
      <c r="AE128" s="290"/>
      <c r="AF128" s="51"/>
      <c r="AG128" s="290"/>
      <c r="AH128" s="222"/>
      <c r="AI128" s="222"/>
      <c r="AJ128" s="222"/>
      <c r="AK128" s="290"/>
      <c r="AL128" s="290"/>
      <c r="AM128" s="290"/>
      <c r="AN128" s="290"/>
      <c r="AP128" s="289"/>
      <c r="AQ128" s="222"/>
      <c r="AR128" s="222"/>
      <c r="AS128" s="222"/>
      <c r="AT128" s="290"/>
      <c r="AU128" s="290"/>
      <c r="AV128" s="290"/>
      <c r="AW128" s="290"/>
      <c r="AX128" s="51"/>
      <c r="AY128" s="290"/>
      <c r="AZ128" s="222"/>
      <c r="BA128" s="222"/>
      <c r="BB128" s="222"/>
      <c r="BC128" s="290"/>
      <c r="BD128" s="290"/>
      <c r="BE128" s="290"/>
      <c r="BF128" s="290"/>
    </row>
    <row r="129" spans="2:58" ht="12.75">
      <c r="B129" s="3" t="s">
        <v>395</v>
      </c>
      <c r="C129" s="3" t="s">
        <v>664</v>
      </c>
      <c r="D129" s="149" t="s">
        <v>626</v>
      </c>
      <c r="E129" s="149" t="s">
        <v>651</v>
      </c>
      <c r="F129" s="5">
        <v>1</v>
      </c>
      <c r="G129" s="150" t="s">
        <v>306</v>
      </c>
      <c r="H129" s="31"/>
      <c r="I129" s="31"/>
      <c r="J129" s="31"/>
      <c r="K129" s="31"/>
      <c r="L129" s="31">
        <v>772</v>
      </c>
      <c r="M129" s="30"/>
      <c r="N129" s="31">
        <v>772</v>
      </c>
      <c r="O129" s="31"/>
      <c r="P129" s="31"/>
      <c r="Q129" s="30"/>
      <c r="R129" s="33">
        <v>80</v>
      </c>
      <c r="S129" s="307">
        <v>8.23</v>
      </c>
      <c r="T129" s="59">
        <v>24.8</v>
      </c>
      <c r="U129" s="31">
        <v>1023</v>
      </c>
      <c r="V129" s="31">
        <v>53</v>
      </c>
      <c r="W129" s="308"/>
      <c r="X129" s="289"/>
      <c r="Y129" s="290">
        <f>L129</f>
        <v>772</v>
      </c>
      <c r="Z129" s="290"/>
      <c r="AA129" s="290">
        <f>N129</f>
        <v>772</v>
      </c>
      <c r="AB129" s="290">
        <f>R129*AA129</f>
        <v>61760</v>
      </c>
      <c r="AC129" s="290">
        <f>T129*AA129</f>
        <v>19145.600000000002</v>
      </c>
      <c r="AD129" s="290">
        <f>U129*AA129</f>
        <v>789756</v>
      </c>
      <c r="AE129" s="290">
        <f>V129*AA129</f>
        <v>40916</v>
      </c>
      <c r="AF129" s="51"/>
      <c r="AG129" s="290"/>
      <c r="AH129" s="222"/>
      <c r="AI129" s="222"/>
      <c r="AJ129" s="222"/>
      <c r="AK129" s="290"/>
      <c r="AL129" s="290"/>
      <c r="AM129" s="290"/>
      <c r="AN129" s="290"/>
      <c r="AP129" s="289"/>
      <c r="AQ129" s="222"/>
      <c r="AR129" s="222"/>
      <c r="AS129" s="222"/>
      <c r="AT129" s="290"/>
      <c r="AU129" s="290"/>
      <c r="AV129" s="290"/>
      <c r="AW129" s="290"/>
      <c r="AX129" s="51"/>
      <c r="AY129" s="290"/>
      <c r="AZ129" s="222"/>
      <c r="BA129" s="222"/>
      <c r="BB129" s="222"/>
      <c r="BC129" s="290"/>
      <c r="BD129" s="290"/>
      <c r="BE129" s="290"/>
      <c r="BF129" s="290"/>
    </row>
    <row r="130" spans="4:58" ht="12.75">
      <c r="D130" s="149" t="s">
        <v>647</v>
      </c>
      <c r="F130" s="5">
        <v>2</v>
      </c>
      <c r="G130" s="150" t="s">
        <v>459</v>
      </c>
      <c r="H130" s="31"/>
      <c r="I130" s="31"/>
      <c r="J130" s="31"/>
      <c r="K130" s="31">
        <v>772</v>
      </c>
      <c r="L130" s="31"/>
      <c r="M130" s="30"/>
      <c r="N130" s="31"/>
      <c r="O130" s="31"/>
      <c r="P130" s="31"/>
      <c r="Q130" s="30">
        <v>772</v>
      </c>
      <c r="R130" s="33">
        <v>17</v>
      </c>
      <c r="S130" s="307">
        <v>7.85</v>
      </c>
      <c r="T130" s="273">
        <v>6.82</v>
      </c>
      <c r="U130" s="31">
        <v>215</v>
      </c>
      <c r="V130" s="31">
        <v>14</v>
      </c>
      <c r="W130" s="308"/>
      <c r="X130" s="289"/>
      <c r="Y130" s="290"/>
      <c r="Z130" s="290"/>
      <c r="AA130" s="290"/>
      <c r="AB130" s="290"/>
      <c r="AC130" s="290"/>
      <c r="AD130" s="290"/>
      <c r="AE130" s="290"/>
      <c r="AF130" s="51"/>
      <c r="AG130" s="290"/>
      <c r="AH130" s="222"/>
      <c r="AI130" s="222"/>
      <c r="AJ130" s="222"/>
      <c r="AK130" s="290"/>
      <c r="AL130" s="290"/>
      <c r="AM130" s="290"/>
      <c r="AN130" s="290"/>
      <c r="AP130" s="289">
        <f>K130</f>
        <v>772</v>
      </c>
      <c r="AQ130" s="222"/>
      <c r="AR130" s="222"/>
      <c r="AS130" s="222">
        <f>Q130</f>
        <v>772</v>
      </c>
      <c r="AT130" s="290">
        <f>R130*AS130</f>
        <v>13124</v>
      </c>
      <c r="AU130" s="290">
        <f>T130*AS130</f>
        <v>5265.04</v>
      </c>
      <c r="AV130" s="290">
        <f>U130*AS130</f>
        <v>165980</v>
      </c>
      <c r="AW130" s="290">
        <f>V130*AS130</f>
        <v>10808</v>
      </c>
      <c r="AX130" s="51"/>
      <c r="AY130" s="290"/>
      <c r="AZ130" s="222"/>
      <c r="BA130" s="222"/>
      <c r="BB130" s="222"/>
      <c r="BC130" s="290"/>
      <c r="BD130" s="290"/>
      <c r="BE130" s="290"/>
      <c r="BF130" s="290"/>
    </row>
    <row r="131" spans="6:58" ht="12.75">
      <c r="F131" s="5">
        <v>3</v>
      </c>
      <c r="G131" s="30" t="s">
        <v>461</v>
      </c>
      <c r="H131" s="31"/>
      <c r="I131" s="31"/>
      <c r="J131" s="31"/>
      <c r="K131" s="31"/>
      <c r="L131" s="31"/>
      <c r="M131" s="30">
        <v>772</v>
      </c>
      <c r="N131" s="31"/>
      <c r="O131" s="31"/>
      <c r="P131" s="31"/>
      <c r="Q131" s="30">
        <v>772</v>
      </c>
      <c r="R131" s="33">
        <v>17</v>
      </c>
      <c r="S131" s="307">
        <v>7.67</v>
      </c>
      <c r="T131" s="59">
        <v>0.39</v>
      </c>
      <c r="U131" s="31">
        <v>111</v>
      </c>
      <c r="V131" s="31">
        <v>3</v>
      </c>
      <c r="W131" s="308"/>
      <c r="X131" s="289"/>
      <c r="Y131" s="290"/>
      <c r="Z131" s="290"/>
      <c r="AA131" s="290"/>
      <c r="AB131" s="290"/>
      <c r="AC131" s="290"/>
      <c r="AD131" s="290"/>
      <c r="AE131" s="290"/>
      <c r="AF131" s="51"/>
      <c r="AG131" s="290"/>
      <c r="AH131" s="222"/>
      <c r="AI131" s="222"/>
      <c r="AJ131" s="222"/>
      <c r="AK131" s="290"/>
      <c r="AL131" s="290"/>
      <c r="AM131" s="290"/>
      <c r="AN131" s="290"/>
      <c r="AP131" s="289"/>
      <c r="AQ131" s="222"/>
      <c r="AR131" s="222"/>
      <c r="AS131" s="222"/>
      <c r="AT131" s="290"/>
      <c r="AU131" s="290"/>
      <c r="AV131" s="290"/>
      <c r="AW131" s="290"/>
      <c r="AX131" s="51"/>
      <c r="AY131" s="290"/>
      <c r="AZ131" s="222"/>
      <c r="BA131" s="222">
        <f>M131</f>
        <v>772</v>
      </c>
      <c r="BB131" s="222">
        <f>Q131</f>
        <v>772</v>
      </c>
      <c r="BC131" s="290">
        <f>R131*BB131</f>
        <v>13124</v>
      </c>
      <c r="BD131" s="290">
        <f>T131*BB131</f>
        <v>301.08</v>
      </c>
      <c r="BE131" s="290">
        <f>U131*BB131</f>
        <v>85692</v>
      </c>
      <c r="BF131" s="290">
        <f>V131*BB131</f>
        <v>2316</v>
      </c>
    </row>
    <row r="132" spans="6:58" ht="12.75">
      <c r="F132" s="5">
        <v>4</v>
      </c>
      <c r="G132" s="30" t="s">
        <v>483</v>
      </c>
      <c r="H132" s="31"/>
      <c r="I132" s="31"/>
      <c r="J132" s="31"/>
      <c r="K132" s="31"/>
      <c r="L132" s="31"/>
      <c r="M132" s="30">
        <v>772</v>
      </c>
      <c r="N132" s="31"/>
      <c r="O132" s="31"/>
      <c r="P132" s="31"/>
      <c r="Q132" s="30">
        <v>772</v>
      </c>
      <c r="R132" s="33">
        <v>17</v>
      </c>
      <c r="S132" s="307">
        <v>7.62</v>
      </c>
      <c r="T132" s="59">
        <v>0.22</v>
      </c>
      <c r="U132" s="31">
        <v>83</v>
      </c>
      <c r="V132" s="31">
        <v>10</v>
      </c>
      <c r="W132" s="308"/>
      <c r="X132" s="289"/>
      <c r="Y132" s="290"/>
      <c r="Z132" s="290"/>
      <c r="AA132" s="290"/>
      <c r="AB132" s="290"/>
      <c r="AC132" s="290"/>
      <c r="AD132" s="290"/>
      <c r="AE132" s="290"/>
      <c r="AF132" s="51"/>
      <c r="AG132" s="290"/>
      <c r="AH132" s="222"/>
      <c r="AI132" s="222"/>
      <c r="AJ132" s="222"/>
      <c r="AK132" s="290"/>
      <c r="AL132" s="290"/>
      <c r="AM132" s="290"/>
      <c r="AN132" s="290"/>
      <c r="AP132" s="289"/>
      <c r="AQ132" s="222"/>
      <c r="AR132" s="222"/>
      <c r="AS132" s="222"/>
      <c r="AT132" s="290"/>
      <c r="AU132" s="290"/>
      <c r="AV132" s="290"/>
      <c r="AW132" s="290"/>
      <c r="AX132" s="51"/>
      <c r="AY132" s="290"/>
      <c r="AZ132" s="222"/>
      <c r="BA132" s="222">
        <f>M132</f>
        <v>772</v>
      </c>
      <c r="BB132" s="222">
        <f>Q132</f>
        <v>772</v>
      </c>
      <c r="BC132" s="290">
        <f>R132*BB132</f>
        <v>13124</v>
      </c>
      <c r="BD132" s="290">
        <f>T132*BB132</f>
        <v>169.84</v>
      </c>
      <c r="BE132" s="290">
        <f>U132*BB132</f>
        <v>64076</v>
      </c>
      <c r="BF132" s="290">
        <f>V132*BB132</f>
        <v>7720</v>
      </c>
    </row>
    <row r="133" spans="6:58" ht="12.75">
      <c r="F133" s="5">
        <v>4</v>
      </c>
      <c r="G133" s="30" t="s">
        <v>665</v>
      </c>
      <c r="H133" s="31"/>
      <c r="I133" s="31"/>
      <c r="J133" s="31"/>
      <c r="K133" s="31"/>
      <c r="L133" s="31"/>
      <c r="M133" s="30">
        <v>772</v>
      </c>
      <c r="N133" s="31"/>
      <c r="O133" s="31"/>
      <c r="P133" s="31"/>
      <c r="Q133" s="30">
        <v>772</v>
      </c>
      <c r="R133" s="33">
        <v>17</v>
      </c>
      <c r="S133" s="307">
        <v>7.7</v>
      </c>
      <c r="T133" s="59">
        <v>0.2</v>
      </c>
      <c r="U133" s="31">
        <v>77</v>
      </c>
      <c r="V133" s="31">
        <v>10</v>
      </c>
      <c r="W133" s="308"/>
      <c r="X133" s="289"/>
      <c r="Y133" s="290"/>
      <c r="Z133" s="290"/>
      <c r="AA133" s="290"/>
      <c r="AB133" s="290"/>
      <c r="AC133" s="290"/>
      <c r="AD133" s="290"/>
      <c r="AE133" s="290"/>
      <c r="AF133" s="51"/>
      <c r="AG133" s="290"/>
      <c r="AH133" s="222"/>
      <c r="AI133" s="222"/>
      <c r="AJ133" s="222"/>
      <c r="AK133" s="290"/>
      <c r="AL133" s="290"/>
      <c r="AM133" s="290"/>
      <c r="AN133" s="290"/>
      <c r="AP133" s="289"/>
      <c r="AQ133" s="222"/>
      <c r="AR133" s="222"/>
      <c r="AS133" s="222"/>
      <c r="AT133" s="290"/>
      <c r="AU133" s="290"/>
      <c r="AV133" s="290"/>
      <c r="AW133" s="290"/>
      <c r="AX133" s="51"/>
      <c r="AY133" s="290"/>
      <c r="AZ133" s="222"/>
      <c r="BA133" s="222">
        <f>M133</f>
        <v>772</v>
      </c>
      <c r="BB133" s="222">
        <f>Q133</f>
        <v>772</v>
      </c>
      <c r="BC133" s="290">
        <f>R133*BB133</f>
        <v>13124</v>
      </c>
      <c r="BD133" s="290">
        <f>T133*BB133</f>
        <v>154.4</v>
      </c>
      <c r="BE133" s="290">
        <f>U133*BB133</f>
        <v>59444</v>
      </c>
      <c r="BF133" s="290">
        <f>V133*BB133</f>
        <v>7720</v>
      </c>
    </row>
    <row r="134" spans="6:58" ht="12.75">
      <c r="F134" s="5">
        <v>5</v>
      </c>
      <c r="G134" s="30" t="s">
        <v>666</v>
      </c>
      <c r="H134" s="31"/>
      <c r="I134" s="31"/>
      <c r="J134" s="31"/>
      <c r="K134" s="31"/>
      <c r="L134" s="31"/>
      <c r="M134" s="30">
        <v>772</v>
      </c>
      <c r="N134" s="31"/>
      <c r="O134" s="31"/>
      <c r="P134" s="31"/>
      <c r="Q134" s="30">
        <v>772</v>
      </c>
      <c r="R134" s="33">
        <v>17</v>
      </c>
      <c r="S134" s="307">
        <v>7.6</v>
      </c>
      <c r="T134" s="59">
        <v>0.21</v>
      </c>
      <c r="U134" s="31">
        <v>50</v>
      </c>
      <c r="V134" s="31">
        <v>10</v>
      </c>
      <c r="W134" s="308"/>
      <c r="X134" s="289"/>
      <c r="Y134" s="290"/>
      <c r="Z134" s="290"/>
      <c r="AA134" s="290"/>
      <c r="AB134" s="290"/>
      <c r="AC134" s="290"/>
      <c r="AD134" s="290"/>
      <c r="AE134" s="290"/>
      <c r="AF134" s="51"/>
      <c r="AG134" s="290"/>
      <c r="AH134" s="222"/>
      <c r="AI134" s="222"/>
      <c r="AJ134" s="222"/>
      <c r="AK134" s="290"/>
      <c r="AL134" s="290"/>
      <c r="AM134" s="290"/>
      <c r="AN134" s="290"/>
      <c r="AP134" s="289"/>
      <c r="AQ134" s="222"/>
      <c r="AR134" s="222"/>
      <c r="AS134" s="222"/>
      <c r="AT134" s="290"/>
      <c r="AU134" s="290"/>
      <c r="AV134" s="290"/>
      <c r="AW134" s="290"/>
      <c r="AX134" s="51"/>
      <c r="AY134" s="290"/>
      <c r="AZ134" s="222"/>
      <c r="BA134" s="222">
        <f>M134</f>
        <v>772</v>
      </c>
      <c r="BB134" s="222">
        <f>Q134</f>
        <v>772</v>
      </c>
      <c r="BC134" s="290">
        <f>R134*BB134</f>
        <v>13124</v>
      </c>
      <c r="BD134" s="290">
        <f>T134*BB134</f>
        <v>162.12</v>
      </c>
      <c r="BE134" s="290">
        <f>U134*BB134</f>
        <v>38600</v>
      </c>
      <c r="BF134" s="290">
        <f>V134*BB134</f>
        <v>7720</v>
      </c>
    </row>
    <row r="135" spans="6:58" ht="12.75">
      <c r="F135" s="5"/>
      <c r="G135" s="309"/>
      <c r="H135" s="31"/>
      <c r="I135" s="31"/>
      <c r="J135" s="31"/>
      <c r="K135" s="31"/>
      <c r="L135" s="31"/>
      <c r="M135" s="30"/>
      <c r="N135" s="31"/>
      <c r="O135" s="31"/>
      <c r="P135" s="31"/>
      <c r="Q135" s="30"/>
      <c r="R135" s="33"/>
      <c r="S135" s="307"/>
      <c r="T135" s="59"/>
      <c r="U135" s="31"/>
      <c r="V135" s="31"/>
      <c r="W135" s="308"/>
      <c r="X135" s="289"/>
      <c r="Y135" s="290"/>
      <c r="Z135" s="290"/>
      <c r="AA135" s="290"/>
      <c r="AB135" s="290"/>
      <c r="AC135" s="290"/>
      <c r="AD135" s="290"/>
      <c r="AE135" s="290"/>
      <c r="AF135" s="51"/>
      <c r="AG135" s="290"/>
      <c r="AH135" s="222"/>
      <c r="AI135" s="222"/>
      <c r="AJ135" s="222"/>
      <c r="AK135" s="290"/>
      <c r="AL135" s="290"/>
      <c r="AM135" s="290"/>
      <c r="AN135" s="290"/>
      <c r="AP135" s="289"/>
      <c r="AQ135" s="222"/>
      <c r="AR135" s="222"/>
      <c r="AS135" s="222"/>
      <c r="AT135" s="290"/>
      <c r="AU135" s="290"/>
      <c r="AV135" s="290"/>
      <c r="AW135" s="290"/>
      <c r="AX135" s="51"/>
      <c r="AY135" s="290"/>
      <c r="AZ135" s="222"/>
      <c r="BA135" s="222"/>
      <c r="BB135" s="222"/>
      <c r="BC135" s="290"/>
      <c r="BD135" s="290"/>
      <c r="BE135" s="290"/>
      <c r="BF135" s="290"/>
    </row>
    <row r="136" spans="2:58" ht="12.75">
      <c r="B136" s="3" t="s">
        <v>667</v>
      </c>
      <c r="C136" s="3" t="s">
        <v>668</v>
      </c>
      <c r="D136" s="149" t="s">
        <v>626</v>
      </c>
      <c r="E136" s="149" t="s">
        <v>386</v>
      </c>
      <c r="F136" s="5">
        <v>1</v>
      </c>
      <c r="G136" s="150" t="s">
        <v>306</v>
      </c>
      <c r="H136" s="31"/>
      <c r="I136" s="31"/>
      <c r="J136" s="31"/>
      <c r="K136" s="31"/>
      <c r="L136" s="31">
        <v>1191</v>
      </c>
      <c r="M136" s="30"/>
      <c r="N136" s="31">
        <v>1191</v>
      </c>
      <c r="O136" s="31"/>
      <c r="P136" s="31"/>
      <c r="Q136" s="30"/>
      <c r="R136" s="33">
        <v>80</v>
      </c>
      <c r="S136" s="307">
        <v>8.23</v>
      </c>
      <c r="T136" s="59">
        <v>24.8</v>
      </c>
      <c r="U136" s="31">
        <v>1023</v>
      </c>
      <c r="V136" s="31">
        <v>53</v>
      </c>
      <c r="W136" s="308"/>
      <c r="X136" s="289"/>
      <c r="Y136" s="290">
        <f>L136</f>
        <v>1191</v>
      </c>
      <c r="Z136" s="290"/>
      <c r="AA136" s="290">
        <f>N136</f>
        <v>1191</v>
      </c>
      <c r="AB136" s="290">
        <f>R136*AA136</f>
        <v>95280</v>
      </c>
      <c r="AC136" s="290">
        <f>T136*AA136</f>
        <v>29536.8</v>
      </c>
      <c r="AD136" s="290">
        <f>U136*AA136</f>
        <v>1218393</v>
      </c>
      <c r="AE136" s="290">
        <f>V136*AA136</f>
        <v>63123</v>
      </c>
      <c r="AF136" s="51"/>
      <c r="AG136" s="290"/>
      <c r="AH136" s="222"/>
      <c r="AI136" s="222"/>
      <c r="AJ136" s="222"/>
      <c r="AK136" s="290"/>
      <c r="AL136" s="290"/>
      <c r="AM136" s="290"/>
      <c r="AN136" s="290"/>
      <c r="AP136" s="289"/>
      <c r="AQ136" s="222"/>
      <c r="AR136" s="222"/>
      <c r="AS136" s="222"/>
      <c r="AT136" s="290"/>
      <c r="AU136" s="290"/>
      <c r="AV136" s="290"/>
      <c r="AW136" s="290"/>
      <c r="AX136" s="51"/>
      <c r="AY136" s="290"/>
      <c r="AZ136" s="222"/>
      <c r="BA136" s="222"/>
      <c r="BB136" s="222"/>
      <c r="BC136" s="290"/>
      <c r="BD136" s="290"/>
      <c r="BE136" s="290"/>
      <c r="BF136" s="290"/>
    </row>
    <row r="137" spans="4:58" ht="12.75">
      <c r="D137" s="149" t="s">
        <v>658</v>
      </c>
      <c r="F137" s="5">
        <v>2</v>
      </c>
      <c r="G137" s="150" t="s">
        <v>459</v>
      </c>
      <c r="H137" s="31"/>
      <c r="I137" s="31"/>
      <c r="J137" s="31"/>
      <c r="K137" s="31">
        <v>1191</v>
      </c>
      <c r="L137" s="31"/>
      <c r="M137" s="30"/>
      <c r="N137" s="31"/>
      <c r="O137" s="31"/>
      <c r="P137" s="31"/>
      <c r="Q137" s="30">
        <v>1191</v>
      </c>
      <c r="R137" s="33">
        <v>17</v>
      </c>
      <c r="S137" s="307">
        <v>7.85</v>
      </c>
      <c r="T137" s="273">
        <v>6.82</v>
      </c>
      <c r="U137" s="31">
        <v>215</v>
      </c>
      <c r="V137" s="31">
        <v>14</v>
      </c>
      <c r="W137" s="308"/>
      <c r="X137" s="289"/>
      <c r="Y137" s="290"/>
      <c r="Z137" s="290"/>
      <c r="AA137" s="290"/>
      <c r="AB137" s="290"/>
      <c r="AC137" s="290"/>
      <c r="AD137" s="290"/>
      <c r="AE137" s="290"/>
      <c r="AF137" s="51"/>
      <c r="AG137" s="290"/>
      <c r="AH137" s="222"/>
      <c r="AI137" s="222"/>
      <c r="AJ137" s="222"/>
      <c r="AK137" s="290"/>
      <c r="AL137" s="290"/>
      <c r="AM137" s="290"/>
      <c r="AN137" s="290"/>
      <c r="AP137" s="289">
        <f>K137</f>
        <v>1191</v>
      </c>
      <c r="AQ137" s="222"/>
      <c r="AR137" s="222"/>
      <c r="AS137" s="222">
        <f>Q137</f>
        <v>1191</v>
      </c>
      <c r="AT137" s="290">
        <f>R137*AS137</f>
        <v>20247</v>
      </c>
      <c r="AU137" s="290">
        <f>T137*AS137</f>
        <v>8122.62</v>
      </c>
      <c r="AV137" s="290">
        <f>U137*AS137</f>
        <v>256065</v>
      </c>
      <c r="AW137" s="290">
        <f>V137*AS137</f>
        <v>16674</v>
      </c>
      <c r="AX137" s="51"/>
      <c r="AY137" s="290"/>
      <c r="AZ137" s="222"/>
      <c r="BA137" s="222"/>
      <c r="BB137" s="222"/>
      <c r="BC137" s="290"/>
      <c r="BD137" s="290"/>
      <c r="BE137" s="290"/>
      <c r="BF137" s="290"/>
    </row>
    <row r="138" spans="6:58" ht="12.75">
      <c r="F138" s="5">
        <v>3</v>
      </c>
      <c r="G138" s="30" t="s">
        <v>461</v>
      </c>
      <c r="H138" s="31"/>
      <c r="I138" s="31"/>
      <c r="J138" s="31"/>
      <c r="K138" s="31"/>
      <c r="L138" s="31"/>
      <c r="M138" s="30">
        <v>1191</v>
      </c>
      <c r="N138" s="31"/>
      <c r="O138" s="31"/>
      <c r="P138" s="31"/>
      <c r="Q138" s="30">
        <v>1191</v>
      </c>
      <c r="R138" s="33">
        <v>17</v>
      </c>
      <c r="S138" s="307">
        <v>7.67</v>
      </c>
      <c r="T138" s="59">
        <v>0.39</v>
      </c>
      <c r="U138" s="31">
        <v>111</v>
      </c>
      <c r="V138" s="31">
        <v>3</v>
      </c>
      <c r="W138" s="308"/>
      <c r="X138" s="289"/>
      <c r="Y138" s="290"/>
      <c r="Z138" s="290"/>
      <c r="AA138" s="290"/>
      <c r="AB138" s="290"/>
      <c r="AC138" s="290"/>
      <c r="AD138" s="290"/>
      <c r="AE138" s="290"/>
      <c r="AF138" s="51"/>
      <c r="AG138" s="290"/>
      <c r="AH138" s="222"/>
      <c r="AI138" s="222"/>
      <c r="AJ138" s="222"/>
      <c r="AK138" s="290"/>
      <c r="AL138" s="290"/>
      <c r="AM138" s="290"/>
      <c r="AN138" s="290"/>
      <c r="AP138" s="289"/>
      <c r="AQ138" s="222"/>
      <c r="AR138" s="222"/>
      <c r="AS138" s="222"/>
      <c r="AT138" s="290"/>
      <c r="AU138" s="290"/>
      <c r="AV138" s="290"/>
      <c r="AW138" s="290"/>
      <c r="AX138" s="51"/>
      <c r="AY138" s="290"/>
      <c r="AZ138" s="222"/>
      <c r="BA138" s="222">
        <f>M138</f>
        <v>1191</v>
      </c>
      <c r="BB138" s="222">
        <f>Q138</f>
        <v>1191</v>
      </c>
      <c r="BC138" s="290">
        <f>R138*BB138</f>
        <v>20247</v>
      </c>
      <c r="BD138" s="290">
        <f>T138*BB138</f>
        <v>464.49</v>
      </c>
      <c r="BE138" s="290">
        <f>U138*BB138</f>
        <v>132201</v>
      </c>
      <c r="BF138" s="290">
        <f>V138*BB138</f>
        <v>3573</v>
      </c>
    </row>
    <row r="139" spans="6:58" ht="12.75">
      <c r="F139" s="5">
        <v>4</v>
      </c>
      <c r="G139" s="30" t="s">
        <v>483</v>
      </c>
      <c r="H139" s="31"/>
      <c r="I139" s="31"/>
      <c r="J139" s="31"/>
      <c r="K139" s="31"/>
      <c r="L139" s="31"/>
      <c r="M139" s="30">
        <v>1191</v>
      </c>
      <c r="N139" s="31"/>
      <c r="O139" s="31"/>
      <c r="P139" s="31"/>
      <c r="Q139" s="30">
        <v>1191</v>
      </c>
      <c r="R139" s="33">
        <v>17</v>
      </c>
      <c r="S139" s="307">
        <v>7.62</v>
      </c>
      <c r="T139" s="59">
        <v>0.22</v>
      </c>
      <c r="U139" s="31">
        <v>83</v>
      </c>
      <c r="V139" s="31">
        <v>10</v>
      </c>
      <c r="W139" s="308"/>
      <c r="X139" s="289"/>
      <c r="Y139" s="290"/>
      <c r="Z139" s="290"/>
      <c r="AA139" s="290"/>
      <c r="AB139" s="290"/>
      <c r="AC139" s="290"/>
      <c r="AD139" s="290"/>
      <c r="AE139" s="290"/>
      <c r="AF139" s="51"/>
      <c r="AG139" s="290"/>
      <c r="AH139" s="222"/>
      <c r="AI139" s="222"/>
      <c r="AJ139" s="222"/>
      <c r="AK139" s="290"/>
      <c r="AL139" s="290"/>
      <c r="AM139" s="290"/>
      <c r="AN139" s="290"/>
      <c r="AP139" s="289"/>
      <c r="AQ139" s="222"/>
      <c r="AR139" s="222"/>
      <c r="AS139" s="222"/>
      <c r="AT139" s="290"/>
      <c r="AU139" s="290"/>
      <c r="AV139" s="290"/>
      <c r="AW139" s="290"/>
      <c r="AX139" s="51"/>
      <c r="AY139" s="290"/>
      <c r="AZ139" s="222"/>
      <c r="BA139" s="222">
        <f>M139</f>
        <v>1191</v>
      </c>
      <c r="BB139" s="222">
        <f>Q139</f>
        <v>1191</v>
      </c>
      <c r="BC139" s="290">
        <f>R139*BB139</f>
        <v>20247</v>
      </c>
      <c r="BD139" s="290">
        <f>T139*BB139</f>
        <v>262.02</v>
      </c>
      <c r="BE139" s="290">
        <f>U139*BB139</f>
        <v>98853</v>
      </c>
      <c r="BF139" s="290">
        <f>V139*BB139</f>
        <v>11910</v>
      </c>
    </row>
    <row r="140" spans="6:58" ht="12.75">
      <c r="F140" s="5">
        <v>5</v>
      </c>
      <c r="G140" s="30" t="s">
        <v>665</v>
      </c>
      <c r="H140" s="31"/>
      <c r="I140" s="31"/>
      <c r="J140" s="31"/>
      <c r="K140" s="31"/>
      <c r="L140" s="31"/>
      <c r="M140" s="30">
        <v>1191</v>
      </c>
      <c r="N140" s="31"/>
      <c r="O140" s="31"/>
      <c r="P140" s="31"/>
      <c r="Q140" s="30">
        <v>1191</v>
      </c>
      <c r="R140" s="33">
        <v>17</v>
      </c>
      <c r="S140" s="307">
        <v>7.7</v>
      </c>
      <c r="T140" s="59">
        <v>0.2</v>
      </c>
      <c r="U140" s="31">
        <v>77</v>
      </c>
      <c r="V140" s="31">
        <v>10</v>
      </c>
      <c r="W140" s="308"/>
      <c r="X140" s="289"/>
      <c r="Y140" s="290"/>
      <c r="Z140" s="290"/>
      <c r="AA140" s="290"/>
      <c r="AB140" s="290"/>
      <c r="AC140" s="290"/>
      <c r="AD140" s="290"/>
      <c r="AE140" s="290"/>
      <c r="AF140" s="51"/>
      <c r="AG140" s="290"/>
      <c r="AH140" s="222"/>
      <c r="AI140" s="222"/>
      <c r="AJ140" s="222"/>
      <c r="AK140" s="290"/>
      <c r="AL140" s="290"/>
      <c r="AM140" s="290"/>
      <c r="AN140" s="290"/>
      <c r="AP140" s="289"/>
      <c r="AQ140" s="222"/>
      <c r="AR140" s="222"/>
      <c r="AS140" s="222"/>
      <c r="AT140" s="290"/>
      <c r="AU140" s="290"/>
      <c r="AV140" s="290"/>
      <c r="AW140" s="290"/>
      <c r="AX140" s="51"/>
      <c r="AY140" s="290"/>
      <c r="AZ140" s="222"/>
      <c r="BA140" s="222">
        <f>M140</f>
        <v>1191</v>
      </c>
      <c r="BB140" s="222">
        <f>Q140</f>
        <v>1191</v>
      </c>
      <c r="BC140" s="290">
        <f>R140*BB140</f>
        <v>20247</v>
      </c>
      <c r="BD140" s="290">
        <f>T140*BB140</f>
        <v>238.20000000000002</v>
      </c>
      <c r="BE140" s="290">
        <f>U140*BB140</f>
        <v>91707</v>
      </c>
      <c r="BF140" s="290">
        <f>V140*BB140</f>
        <v>11910</v>
      </c>
    </row>
    <row r="141" spans="6:58" ht="12.75">
      <c r="F141" s="5">
        <v>6</v>
      </c>
      <c r="G141" s="30" t="s">
        <v>666</v>
      </c>
      <c r="H141" s="31"/>
      <c r="I141" s="31"/>
      <c r="J141" s="31"/>
      <c r="K141" s="31"/>
      <c r="L141" s="31"/>
      <c r="M141" s="30">
        <v>1191</v>
      </c>
      <c r="N141" s="31"/>
      <c r="O141" s="31"/>
      <c r="P141" s="31"/>
      <c r="Q141" s="30">
        <v>1191</v>
      </c>
      <c r="R141" s="33">
        <v>17</v>
      </c>
      <c r="S141" s="307">
        <v>7.6</v>
      </c>
      <c r="T141" s="59">
        <v>0.21</v>
      </c>
      <c r="U141" s="31">
        <v>50</v>
      </c>
      <c r="V141" s="31">
        <v>10</v>
      </c>
      <c r="W141" s="308"/>
      <c r="X141" s="289"/>
      <c r="Y141" s="290"/>
      <c r="Z141" s="290"/>
      <c r="AA141" s="290"/>
      <c r="AB141" s="290"/>
      <c r="AC141" s="290"/>
      <c r="AD141" s="290"/>
      <c r="AE141" s="290"/>
      <c r="AF141" s="51"/>
      <c r="AG141" s="290"/>
      <c r="AH141" s="222"/>
      <c r="AI141" s="222"/>
      <c r="AJ141" s="222"/>
      <c r="AK141" s="290"/>
      <c r="AL141" s="290"/>
      <c r="AM141" s="290"/>
      <c r="AN141" s="290"/>
      <c r="AP141" s="289"/>
      <c r="AQ141" s="222"/>
      <c r="AR141" s="222"/>
      <c r="AS141" s="222"/>
      <c r="AT141" s="290"/>
      <c r="AU141" s="290"/>
      <c r="AV141" s="290"/>
      <c r="AW141" s="290"/>
      <c r="AX141" s="51"/>
      <c r="AY141" s="290"/>
      <c r="AZ141" s="222"/>
      <c r="BA141" s="222">
        <f>M141</f>
        <v>1191</v>
      </c>
      <c r="BB141" s="222">
        <f>Q141</f>
        <v>1191</v>
      </c>
      <c r="BC141" s="290">
        <f>R141*BB141</f>
        <v>20247</v>
      </c>
      <c r="BD141" s="290">
        <f>T141*BB141</f>
        <v>250.10999999999999</v>
      </c>
      <c r="BE141" s="290">
        <f>U141*BB141</f>
        <v>59550</v>
      </c>
      <c r="BF141" s="290">
        <f>V141*BB141</f>
        <v>11910</v>
      </c>
    </row>
    <row r="142" spans="6:58" ht="12.75">
      <c r="F142" s="5"/>
      <c r="G142" s="309"/>
      <c r="H142" s="31"/>
      <c r="I142" s="31"/>
      <c r="J142" s="31"/>
      <c r="K142" s="31"/>
      <c r="L142" s="31"/>
      <c r="M142" s="30"/>
      <c r="N142" s="31"/>
      <c r="O142" s="31"/>
      <c r="P142" s="31"/>
      <c r="Q142" s="30"/>
      <c r="R142" s="33"/>
      <c r="S142" s="307"/>
      <c r="T142" s="59"/>
      <c r="U142" s="31"/>
      <c r="V142" s="31"/>
      <c r="W142" s="308"/>
      <c r="X142" s="289"/>
      <c r="Y142" s="290"/>
      <c r="Z142" s="290"/>
      <c r="AA142" s="290"/>
      <c r="AB142" s="290"/>
      <c r="AC142" s="290"/>
      <c r="AD142" s="290"/>
      <c r="AE142" s="290"/>
      <c r="AF142" s="51"/>
      <c r="AG142" s="290"/>
      <c r="AH142" s="222"/>
      <c r="AI142" s="222"/>
      <c r="AJ142" s="222"/>
      <c r="AK142" s="290"/>
      <c r="AL142" s="290"/>
      <c r="AM142" s="290"/>
      <c r="AN142" s="290"/>
      <c r="AP142" s="289"/>
      <c r="AQ142" s="222"/>
      <c r="AR142" s="222"/>
      <c r="AS142" s="222"/>
      <c r="AT142" s="290"/>
      <c r="AU142" s="290"/>
      <c r="AV142" s="290"/>
      <c r="AW142" s="290"/>
      <c r="AX142" s="51"/>
      <c r="AY142" s="290"/>
      <c r="AZ142" s="222"/>
      <c r="BA142" s="222"/>
      <c r="BB142" s="222"/>
      <c r="BC142" s="290"/>
      <c r="BD142" s="290"/>
      <c r="BE142" s="290"/>
      <c r="BF142" s="290"/>
    </row>
    <row r="143" spans="2:58" ht="12.75">
      <c r="B143" s="230" t="s">
        <v>398</v>
      </c>
      <c r="C143" s="230" t="s">
        <v>669</v>
      </c>
      <c r="D143" s="149" t="s">
        <v>626</v>
      </c>
      <c r="E143" s="149" t="s">
        <v>378</v>
      </c>
      <c r="F143" s="5">
        <v>1</v>
      </c>
      <c r="G143" s="150" t="s">
        <v>621</v>
      </c>
      <c r="H143" s="31"/>
      <c r="I143" s="31"/>
      <c r="J143" s="31"/>
      <c r="K143" s="31"/>
      <c r="L143" s="31">
        <v>7.2</v>
      </c>
      <c r="M143" s="30"/>
      <c r="N143" s="31">
        <v>7.2</v>
      </c>
      <c r="O143" s="31"/>
      <c r="P143" s="31"/>
      <c r="Q143" s="30"/>
      <c r="R143" s="33">
        <v>60</v>
      </c>
      <c r="S143" s="307">
        <v>10</v>
      </c>
      <c r="T143" s="59">
        <v>32.5</v>
      </c>
      <c r="U143" s="31">
        <v>750</v>
      </c>
      <c r="V143" s="31">
        <v>100</v>
      </c>
      <c r="W143" s="308"/>
      <c r="X143" s="289"/>
      <c r="Y143" s="290">
        <f>L143</f>
        <v>7.2</v>
      </c>
      <c r="Z143" s="290"/>
      <c r="AA143" s="290">
        <f>N143</f>
        <v>7.2</v>
      </c>
      <c r="AB143" s="290">
        <f>R143*AA143</f>
        <v>432</v>
      </c>
      <c r="AC143" s="290">
        <f>T143*AA143</f>
        <v>234</v>
      </c>
      <c r="AD143" s="290">
        <f>U143*AA143</f>
        <v>5400</v>
      </c>
      <c r="AE143" s="290">
        <f>V143*AA143</f>
        <v>720</v>
      </c>
      <c r="AF143" s="51"/>
      <c r="AG143" s="290"/>
      <c r="AH143" s="222"/>
      <c r="AI143" s="222"/>
      <c r="AJ143" s="222"/>
      <c r="AK143" s="290"/>
      <c r="AL143" s="290"/>
      <c r="AM143" s="290"/>
      <c r="AN143" s="290"/>
      <c r="AP143" s="289"/>
      <c r="AQ143" s="222"/>
      <c r="AR143" s="222"/>
      <c r="AS143" s="222"/>
      <c r="AT143" s="290"/>
      <c r="AU143" s="290"/>
      <c r="AV143" s="290"/>
      <c r="AW143" s="290"/>
      <c r="AX143" s="51"/>
      <c r="AY143" s="290"/>
      <c r="AZ143" s="222"/>
      <c r="BA143" s="222"/>
      <c r="BB143" s="222"/>
      <c r="BC143" s="290"/>
      <c r="BD143" s="290"/>
      <c r="BE143" s="290"/>
      <c r="BF143" s="290"/>
    </row>
    <row r="144" spans="6:58" ht="12.75">
      <c r="F144" s="5">
        <v>2</v>
      </c>
      <c r="G144" s="150" t="s">
        <v>670</v>
      </c>
      <c r="H144" s="31"/>
      <c r="I144" s="31"/>
      <c r="J144" s="31"/>
      <c r="K144" s="31">
        <v>11.6</v>
      </c>
      <c r="L144" s="31"/>
      <c r="M144" s="30"/>
      <c r="N144" s="31"/>
      <c r="O144" s="31"/>
      <c r="P144" s="31"/>
      <c r="Q144" s="30">
        <v>11.6</v>
      </c>
      <c r="R144" s="33">
        <v>17</v>
      </c>
      <c r="S144" s="307">
        <v>9.7</v>
      </c>
      <c r="T144" s="273">
        <v>8.5</v>
      </c>
      <c r="U144" s="31">
        <v>80</v>
      </c>
      <c r="V144" s="31">
        <v>10</v>
      </c>
      <c r="W144" s="308"/>
      <c r="X144" s="289"/>
      <c r="Y144" s="290"/>
      <c r="Z144" s="290"/>
      <c r="AA144" s="290"/>
      <c r="AB144" s="290"/>
      <c r="AC144" s="290"/>
      <c r="AD144" s="290"/>
      <c r="AE144" s="290"/>
      <c r="AF144" s="51"/>
      <c r="AG144" s="290"/>
      <c r="AH144" s="222"/>
      <c r="AI144" s="222"/>
      <c r="AJ144" s="222"/>
      <c r="AK144" s="290"/>
      <c r="AL144" s="290"/>
      <c r="AM144" s="290"/>
      <c r="AN144" s="290"/>
      <c r="AP144" s="289">
        <f>K144</f>
        <v>11.6</v>
      </c>
      <c r="AQ144" s="222"/>
      <c r="AR144" s="222"/>
      <c r="AS144" s="222">
        <f>Q144</f>
        <v>11.6</v>
      </c>
      <c r="AT144" s="290">
        <f>R144*AS144</f>
        <v>197.2</v>
      </c>
      <c r="AU144" s="290">
        <f>T144*AS144</f>
        <v>98.6</v>
      </c>
      <c r="AV144" s="290">
        <f>U144*AS144</f>
        <v>928</v>
      </c>
      <c r="AW144" s="290">
        <f>V144*AS144</f>
        <v>116</v>
      </c>
      <c r="AX144" s="51"/>
      <c r="AY144" s="290"/>
      <c r="AZ144" s="222"/>
      <c r="BA144" s="222"/>
      <c r="BB144" s="222"/>
      <c r="BC144" s="290"/>
      <c r="BD144" s="290"/>
      <c r="BE144" s="290"/>
      <c r="BF144" s="290"/>
    </row>
    <row r="145" spans="6:58" ht="12.75">
      <c r="F145" s="5">
        <v>3</v>
      </c>
      <c r="G145" s="150" t="s">
        <v>460</v>
      </c>
      <c r="H145" s="31"/>
      <c r="I145" s="31"/>
      <c r="J145" s="31"/>
      <c r="K145" s="31"/>
      <c r="L145" s="31">
        <v>7.2</v>
      </c>
      <c r="M145" s="30"/>
      <c r="N145" s="31">
        <v>7.2</v>
      </c>
      <c r="O145" s="31"/>
      <c r="P145" s="31"/>
      <c r="Q145" s="30"/>
      <c r="R145" s="33">
        <v>80</v>
      </c>
      <c r="S145" s="307">
        <v>8.7</v>
      </c>
      <c r="T145" s="59">
        <v>0.42</v>
      </c>
      <c r="U145" s="31">
        <v>600</v>
      </c>
      <c r="V145" s="31">
        <v>20</v>
      </c>
      <c r="W145" s="308"/>
      <c r="X145" s="289"/>
      <c r="Y145" s="290">
        <f>L145</f>
        <v>7.2</v>
      </c>
      <c r="Z145" s="290"/>
      <c r="AA145" s="290">
        <f>N145</f>
        <v>7.2</v>
      </c>
      <c r="AB145" s="290">
        <f>R145*AA145</f>
        <v>576</v>
      </c>
      <c r="AC145" s="290">
        <f>T145*AA145</f>
        <v>3.024</v>
      </c>
      <c r="AD145" s="290">
        <f>U145*AA145</f>
        <v>4320</v>
      </c>
      <c r="AE145" s="290">
        <f>V145*AA145</f>
        <v>144</v>
      </c>
      <c r="AF145" s="51"/>
      <c r="AG145" s="290"/>
      <c r="AH145" s="222"/>
      <c r="AI145" s="222"/>
      <c r="AJ145" s="222"/>
      <c r="AK145" s="290"/>
      <c r="AL145" s="290"/>
      <c r="AM145" s="290"/>
      <c r="AN145" s="290"/>
      <c r="AP145" s="289"/>
      <c r="AQ145" s="222"/>
      <c r="AR145" s="222"/>
      <c r="AS145" s="222"/>
      <c r="AT145" s="290"/>
      <c r="AU145" s="290"/>
      <c r="AV145" s="290"/>
      <c r="AW145" s="290"/>
      <c r="AX145" s="51"/>
      <c r="AY145" s="290"/>
      <c r="AZ145" s="222"/>
      <c r="BA145" s="222"/>
      <c r="BB145" s="222"/>
      <c r="BC145" s="290"/>
      <c r="BD145" s="290"/>
      <c r="BE145" s="290"/>
      <c r="BF145" s="290"/>
    </row>
    <row r="146" spans="6:58" ht="12.75">
      <c r="F146" s="5">
        <v>4</v>
      </c>
      <c r="G146" s="30" t="s">
        <v>649</v>
      </c>
      <c r="H146" s="31"/>
      <c r="I146" s="31"/>
      <c r="J146" s="31"/>
      <c r="K146" s="31">
        <v>11.6</v>
      </c>
      <c r="L146" s="31"/>
      <c r="M146" s="30"/>
      <c r="N146" s="31"/>
      <c r="O146" s="31"/>
      <c r="P146" s="31"/>
      <c r="Q146" s="30">
        <v>11.6</v>
      </c>
      <c r="R146" s="33">
        <v>17</v>
      </c>
      <c r="S146" s="307">
        <v>7.9</v>
      </c>
      <c r="T146" s="59">
        <v>0.2</v>
      </c>
      <c r="U146" s="31">
        <v>50</v>
      </c>
      <c r="V146" s="31">
        <v>10</v>
      </c>
      <c r="W146" s="308"/>
      <c r="X146" s="289"/>
      <c r="Y146" s="290"/>
      <c r="Z146" s="290"/>
      <c r="AA146" s="290"/>
      <c r="AB146" s="290"/>
      <c r="AC146" s="290"/>
      <c r="AD146" s="290"/>
      <c r="AE146" s="290"/>
      <c r="AF146" s="51"/>
      <c r="AG146" s="290"/>
      <c r="AH146" s="222"/>
      <c r="AI146" s="222"/>
      <c r="AJ146" s="222"/>
      <c r="AK146" s="290"/>
      <c r="AL146" s="290"/>
      <c r="AM146" s="290"/>
      <c r="AN146" s="290"/>
      <c r="AP146" s="289"/>
      <c r="AQ146" s="222"/>
      <c r="AR146" s="222"/>
      <c r="AS146" s="222"/>
      <c r="AT146" s="290"/>
      <c r="AU146" s="290"/>
      <c r="AV146" s="290"/>
      <c r="AW146" s="290"/>
      <c r="AX146" s="51"/>
      <c r="AY146" s="290">
        <f>K146</f>
        <v>11.6</v>
      </c>
      <c r="AZ146" s="222"/>
      <c r="BA146" s="222"/>
      <c r="BB146" s="222">
        <f>Q146</f>
        <v>11.6</v>
      </c>
      <c r="BC146" s="290">
        <f>R146*BB146</f>
        <v>197.2</v>
      </c>
      <c r="BD146" s="290">
        <f>T146*BB146</f>
        <v>2.32</v>
      </c>
      <c r="BE146" s="290">
        <f>U146*BB146</f>
        <v>580</v>
      </c>
      <c r="BF146" s="290">
        <f>V146*BB146</f>
        <v>116</v>
      </c>
    </row>
    <row r="147" spans="6:58" ht="12.75">
      <c r="F147" s="5"/>
      <c r="G147" s="309"/>
      <c r="H147" s="31"/>
      <c r="I147" s="31"/>
      <c r="J147" s="31"/>
      <c r="K147" s="31"/>
      <c r="L147" s="31"/>
      <c r="M147" s="30"/>
      <c r="N147" s="31"/>
      <c r="O147" s="31"/>
      <c r="P147" s="31"/>
      <c r="Q147" s="30"/>
      <c r="R147" s="33"/>
      <c r="S147" s="307"/>
      <c r="T147" s="59"/>
      <c r="U147" s="31"/>
      <c r="V147" s="31"/>
      <c r="W147" s="308"/>
      <c r="X147" s="289"/>
      <c r="Y147" s="290"/>
      <c r="Z147" s="290"/>
      <c r="AA147" s="290"/>
      <c r="AB147" s="290"/>
      <c r="AC147" s="290"/>
      <c r="AD147" s="290"/>
      <c r="AE147" s="290"/>
      <c r="AF147" s="51"/>
      <c r="AG147" s="290"/>
      <c r="AH147" s="222"/>
      <c r="AI147" s="222"/>
      <c r="AJ147" s="222"/>
      <c r="AK147" s="290"/>
      <c r="AL147" s="290"/>
      <c r="AM147" s="290"/>
      <c r="AN147" s="290"/>
      <c r="AP147" s="289"/>
      <c r="AQ147" s="222"/>
      <c r="AR147" s="222"/>
      <c r="AS147" s="222"/>
      <c r="AT147" s="290"/>
      <c r="AU147" s="290"/>
      <c r="AV147" s="290"/>
      <c r="AW147" s="290"/>
      <c r="AX147" s="51"/>
      <c r="AY147" s="290"/>
      <c r="AZ147" s="222"/>
      <c r="BA147" s="222"/>
      <c r="BB147" s="222"/>
      <c r="BC147" s="290"/>
      <c r="BD147" s="290"/>
      <c r="BE147" s="290"/>
      <c r="BF147" s="290"/>
    </row>
    <row r="148" spans="2:58" ht="12.75">
      <c r="B148" s="3" t="s">
        <v>671</v>
      </c>
      <c r="C148" s="3" t="s">
        <v>672</v>
      </c>
      <c r="D148" s="149" t="s">
        <v>626</v>
      </c>
      <c r="E148" s="149" t="s">
        <v>651</v>
      </c>
      <c r="F148" s="5">
        <v>1</v>
      </c>
      <c r="G148" s="150" t="s">
        <v>621</v>
      </c>
      <c r="H148" s="31"/>
      <c r="I148" s="31"/>
      <c r="J148" s="31"/>
      <c r="K148" s="31"/>
      <c r="L148" s="31">
        <v>25.7</v>
      </c>
      <c r="M148" s="30"/>
      <c r="N148" s="31">
        <v>25.7</v>
      </c>
      <c r="O148" s="31"/>
      <c r="P148" s="31"/>
      <c r="Q148" s="30"/>
      <c r="R148" s="33">
        <v>60</v>
      </c>
      <c r="S148" s="307">
        <v>10</v>
      </c>
      <c r="T148" s="59">
        <v>29.8</v>
      </c>
      <c r="U148" s="31">
        <v>700</v>
      </c>
      <c r="V148" s="31">
        <v>80</v>
      </c>
      <c r="W148" s="308"/>
      <c r="X148" s="289"/>
      <c r="Y148" s="290">
        <f>L148</f>
        <v>25.7</v>
      </c>
      <c r="Z148" s="290"/>
      <c r="AA148" s="290">
        <f>N148</f>
        <v>25.7</v>
      </c>
      <c r="AB148" s="290">
        <f>R148*AA148</f>
        <v>1542</v>
      </c>
      <c r="AC148" s="290">
        <f>T148*AA148</f>
        <v>765.86</v>
      </c>
      <c r="AD148" s="290">
        <f>U148*AA148</f>
        <v>17990</v>
      </c>
      <c r="AE148" s="290">
        <f>V148*AA148</f>
        <v>2056</v>
      </c>
      <c r="AF148" s="51"/>
      <c r="AG148" s="290"/>
      <c r="AH148" s="222"/>
      <c r="AI148" s="222"/>
      <c r="AJ148" s="222"/>
      <c r="AK148" s="290"/>
      <c r="AL148" s="290"/>
      <c r="AM148" s="290"/>
      <c r="AN148" s="290"/>
      <c r="AP148" s="289"/>
      <c r="AQ148" s="222"/>
      <c r="AR148" s="222"/>
      <c r="AS148" s="222"/>
      <c r="AT148" s="290"/>
      <c r="AU148" s="290"/>
      <c r="AV148" s="290"/>
      <c r="AW148" s="290"/>
      <c r="AX148" s="51"/>
      <c r="AY148" s="290"/>
      <c r="AZ148" s="222"/>
      <c r="BA148" s="222"/>
      <c r="BB148" s="222"/>
      <c r="BC148" s="290"/>
      <c r="BD148" s="290"/>
      <c r="BE148" s="290"/>
      <c r="BF148" s="290"/>
    </row>
    <row r="149" spans="6:58" ht="12.75">
      <c r="F149" s="5">
        <v>2</v>
      </c>
      <c r="G149" s="150" t="s">
        <v>459</v>
      </c>
      <c r="H149" s="31"/>
      <c r="I149" s="31"/>
      <c r="J149" s="31"/>
      <c r="K149" s="31">
        <v>25.7</v>
      </c>
      <c r="L149" s="31"/>
      <c r="M149" s="30"/>
      <c r="N149" s="31"/>
      <c r="O149" s="31"/>
      <c r="P149" s="31"/>
      <c r="Q149" s="30">
        <v>25.7</v>
      </c>
      <c r="R149" s="33">
        <v>17</v>
      </c>
      <c r="S149" s="307">
        <v>8.3</v>
      </c>
      <c r="T149" s="273">
        <v>7.6</v>
      </c>
      <c r="U149" s="31">
        <v>80</v>
      </c>
      <c r="V149" s="31">
        <v>10</v>
      </c>
      <c r="W149" s="308"/>
      <c r="X149" s="289"/>
      <c r="Y149" s="290"/>
      <c r="Z149" s="290"/>
      <c r="AA149" s="290"/>
      <c r="AB149" s="290"/>
      <c r="AC149" s="290"/>
      <c r="AD149" s="290"/>
      <c r="AE149" s="290"/>
      <c r="AF149" s="51"/>
      <c r="AG149" s="290"/>
      <c r="AH149" s="222"/>
      <c r="AI149" s="222"/>
      <c r="AJ149" s="222"/>
      <c r="AK149" s="290"/>
      <c r="AL149" s="290"/>
      <c r="AM149" s="290"/>
      <c r="AN149" s="290"/>
      <c r="AP149" s="289">
        <f>K149</f>
        <v>25.7</v>
      </c>
      <c r="AQ149" s="222"/>
      <c r="AR149" s="222"/>
      <c r="AS149" s="222">
        <f>Q149</f>
        <v>25.7</v>
      </c>
      <c r="AT149" s="290">
        <f>R149*AS149</f>
        <v>436.9</v>
      </c>
      <c r="AU149" s="290">
        <f>T149*AS149</f>
        <v>195.32</v>
      </c>
      <c r="AV149" s="290">
        <f>U149*AS149</f>
        <v>2056</v>
      </c>
      <c r="AW149" s="290">
        <f>V149*AS149</f>
        <v>257</v>
      </c>
      <c r="AX149" s="51"/>
      <c r="AY149" s="290"/>
      <c r="AZ149" s="222"/>
      <c r="BA149" s="222"/>
      <c r="BB149" s="222"/>
      <c r="BC149" s="290"/>
      <c r="BD149" s="290"/>
      <c r="BE149" s="290"/>
      <c r="BF149" s="290"/>
    </row>
    <row r="150" spans="6:58" ht="12.75">
      <c r="F150" s="5">
        <v>3</v>
      </c>
      <c r="G150" s="150" t="s">
        <v>460</v>
      </c>
      <c r="H150" s="31"/>
      <c r="I150" s="31"/>
      <c r="J150" s="31"/>
      <c r="K150" s="31"/>
      <c r="L150" s="31">
        <v>25.7</v>
      </c>
      <c r="M150" s="30"/>
      <c r="N150" s="31">
        <v>25.7</v>
      </c>
      <c r="O150" s="31"/>
      <c r="P150" s="31"/>
      <c r="Q150" s="30"/>
      <c r="R150" s="33">
        <v>80</v>
      </c>
      <c r="S150" s="307">
        <v>8.3</v>
      </c>
      <c r="T150" s="59">
        <v>0.64</v>
      </c>
      <c r="U150" s="31">
        <v>580</v>
      </c>
      <c r="V150" s="31">
        <v>18</v>
      </c>
      <c r="W150" s="308"/>
      <c r="X150" s="289"/>
      <c r="Y150" s="290">
        <f>L150</f>
        <v>25.7</v>
      </c>
      <c r="Z150" s="290"/>
      <c r="AA150" s="290">
        <f>N150</f>
        <v>25.7</v>
      </c>
      <c r="AB150" s="290">
        <f>R150*AA150</f>
        <v>2056</v>
      </c>
      <c r="AC150" s="290">
        <f>T150*AA150</f>
        <v>16.448</v>
      </c>
      <c r="AD150" s="290">
        <f>U150*AA150</f>
        <v>14906</v>
      </c>
      <c r="AE150" s="290">
        <f>V150*AA150</f>
        <v>462.59999999999997</v>
      </c>
      <c r="AF150" s="51"/>
      <c r="AG150" s="290"/>
      <c r="AH150" s="222"/>
      <c r="AI150" s="222"/>
      <c r="AJ150" s="222"/>
      <c r="AK150" s="290"/>
      <c r="AL150" s="290"/>
      <c r="AM150" s="290"/>
      <c r="AN150" s="290"/>
      <c r="AP150" s="289"/>
      <c r="AQ150" s="222"/>
      <c r="AR150" s="222"/>
      <c r="AS150" s="222"/>
      <c r="AT150" s="290"/>
      <c r="AU150" s="290"/>
      <c r="AV150" s="290"/>
      <c r="AW150" s="290"/>
      <c r="AX150" s="51"/>
      <c r="AY150" s="290"/>
      <c r="AZ150" s="222"/>
      <c r="BA150" s="222"/>
      <c r="BB150" s="222"/>
      <c r="BC150" s="290"/>
      <c r="BD150" s="290"/>
      <c r="BE150" s="290"/>
      <c r="BF150" s="290"/>
    </row>
    <row r="151" spans="6:58" ht="12.75">
      <c r="F151" s="5">
        <v>4</v>
      </c>
      <c r="G151" s="30" t="s">
        <v>461</v>
      </c>
      <c r="H151" s="31"/>
      <c r="I151" s="31"/>
      <c r="J151" s="31"/>
      <c r="K151" s="31">
        <v>25.7</v>
      </c>
      <c r="L151" s="31"/>
      <c r="M151" s="30"/>
      <c r="N151" s="31"/>
      <c r="O151" s="31"/>
      <c r="P151" s="31"/>
      <c r="Q151" s="30">
        <v>25.7</v>
      </c>
      <c r="R151" s="33">
        <v>17</v>
      </c>
      <c r="S151" s="307">
        <v>7.9</v>
      </c>
      <c r="T151" s="59">
        <v>0.2</v>
      </c>
      <c r="U151" s="31">
        <v>555</v>
      </c>
      <c r="V151" s="31">
        <v>10</v>
      </c>
      <c r="W151" s="308"/>
      <c r="X151" s="289"/>
      <c r="Y151" s="290"/>
      <c r="Z151" s="290"/>
      <c r="AA151" s="290"/>
      <c r="AB151" s="290"/>
      <c r="AC151" s="290"/>
      <c r="AD151" s="290"/>
      <c r="AE151" s="290"/>
      <c r="AF151" s="51"/>
      <c r="AG151" s="290"/>
      <c r="AH151" s="222"/>
      <c r="AI151" s="222"/>
      <c r="AJ151" s="222"/>
      <c r="AK151" s="290"/>
      <c r="AL151" s="290"/>
      <c r="AM151" s="290"/>
      <c r="AN151" s="290"/>
      <c r="AP151" s="289"/>
      <c r="AQ151" s="222"/>
      <c r="AR151" s="222"/>
      <c r="AS151" s="222"/>
      <c r="AT151" s="290"/>
      <c r="AU151" s="290"/>
      <c r="AV151" s="290"/>
      <c r="AW151" s="290"/>
      <c r="AX151" s="51"/>
      <c r="AY151" s="290">
        <f>K151</f>
        <v>25.7</v>
      </c>
      <c r="AZ151" s="222"/>
      <c r="BA151" s="222"/>
      <c r="BB151" s="222">
        <f>Q151</f>
        <v>25.7</v>
      </c>
      <c r="BC151" s="290">
        <f>R151*BB151</f>
        <v>436.9</v>
      </c>
      <c r="BD151" s="290">
        <f>T151*BB151</f>
        <v>5.140000000000001</v>
      </c>
      <c r="BE151" s="290">
        <f>U151*BB151</f>
        <v>14263.5</v>
      </c>
      <c r="BF151" s="290">
        <f>V151*BB151</f>
        <v>257</v>
      </c>
    </row>
    <row r="152" spans="6:58" ht="12.75">
      <c r="F152" s="5"/>
      <c r="G152" s="309"/>
      <c r="H152" s="31"/>
      <c r="I152" s="31"/>
      <c r="J152" s="31"/>
      <c r="K152" s="31"/>
      <c r="L152" s="31"/>
      <c r="M152" s="30"/>
      <c r="N152" s="31"/>
      <c r="O152" s="31"/>
      <c r="P152" s="31"/>
      <c r="Q152" s="30"/>
      <c r="R152" s="33"/>
      <c r="S152" s="307"/>
      <c r="T152" s="59"/>
      <c r="U152" s="31"/>
      <c r="V152" s="31"/>
      <c r="W152" s="308"/>
      <c r="X152" s="289"/>
      <c r="Y152" s="290"/>
      <c r="Z152" s="290"/>
      <c r="AA152" s="290"/>
      <c r="AB152" s="290"/>
      <c r="AC152" s="290"/>
      <c r="AD152" s="290"/>
      <c r="AE152" s="290"/>
      <c r="AF152" s="51"/>
      <c r="AG152" s="290"/>
      <c r="AH152" s="222"/>
      <c r="AI152" s="222"/>
      <c r="AJ152" s="222"/>
      <c r="AK152" s="290"/>
      <c r="AL152" s="290"/>
      <c r="AM152" s="290"/>
      <c r="AN152" s="290"/>
      <c r="AP152" s="289"/>
      <c r="AQ152" s="222"/>
      <c r="AR152" s="222"/>
      <c r="AS152" s="222"/>
      <c r="AT152" s="290"/>
      <c r="AU152" s="290"/>
      <c r="AV152" s="290"/>
      <c r="AW152" s="290"/>
      <c r="AX152" s="51"/>
      <c r="AY152" s="290"/>
      <c r="AZ152" s="222"/>
      <c r="BA152" s="222"/>
      <c r="BB152" s="222"/>
      <c r="BC152" s="290"/>
      <c r="BD152" s="290"/>
      <c r="BE152" s="290"/>
      <c r="BF152" s="290"/>
    </row>
    <row r="153" spans="2:58" ht="12.75">
      <c r="B153" s="3" t="s">
        <v>673</v>
      </c>
      <c r="C153" s="3" t="s">
        <v>674</v>
      </c>
      <c r="D153" s="149" t="s">
        <v>626</v>
      </c>
      <c r="E153" s="149" t="s">
        <v>386</v>
      </c>
      <c r="F153" s="5">
        <v>1</v>
      </c>
      <c r="G153" s="150" t="s">
        <v>621</v>
      </c>
      <c r="H153" s="31"/>
      <c r="I153" s="31"/>
      <c r="J153" s="31"/>
      <c r="K153" s="31"/>
      <c r="L153" s="31">
        <v>26.3</v>
      </c>
      <c r="M153" s="30"/>
      <c r="N153" s="31">
        <v>26.3</v>
      </c>
      <c r="O153" s="31"/>
      <c r="P153" s="31"/>
      <c r="Q153" s="30"/>
      <c r="R153" s="33">
        <v>60</v>
      </c>
      <c r="S153" s="307">
        <v>10</v>
      </c>
      <c r="T153" s="59">
        <v>29.8</v>
      </c>
      <c r="U153" s="31">
        <v>700</v>
      </c>
      <c r="V153" s="31">
        <v>800</v>
      </c>
      <c r="W153" s="308"/>
      <c r="X153" s="289"/>
      <c r="Y153" s="290">
        <f>L153</f>
        <v>26.3</v>
      </c>
      <c r="Z153" s="290"/>
      <c r="AA153" s="290">
        <f>N153</f>
        <v>26.3</v>
      </c>
      <c r="AB153" s="290">
        <f>R153*AA153</f>
        <v>1578</v>
      </c>
      <c r="AC153" s="290">
        <f>T153*AA153</f>
        <v>783.74</v>
      </c>
      <c r="AD153" s="290">
        <f>U153*AA153</f>
        <v>18410</v>
      </c>
      <c r="AE153" s="290">
        <f>V153*AA153</f>
        <v>21040</v>
      </c>
      <c r="AF153" s="51"/>
      <c r="AG153" s="290"/>
      <c r="AH153" s="222"/>
      <c r="AI153" s="222"/>
      <c r="AJ153" s="222"/>
      <c r="AK153" s="290"/>
      <c r="AL153" s="290"/>
      <c r="AM153" s="290"/>
      <c r="AN153" s="290"/>
      <c r="AP153" s="289"/>
      <c r="AQ153" s="222"/>
      <c r="AR153" s="222"/>
      <c r="AS153" s="222"/>
      <c r="AT153" s="290"/>
      <c r="AU153" s="290"/>
      <c r="AV153" s="290"/>
      <c r="AW153" s="290"/>
      <c r="AX153" s="51"/>
      <c r="AY153" s="290"/>
      <c r="AZ153" s="222"/>
      <c r="BA153" s="222"/>
      <c r="BB153" s="222"/>
      <c r="BC153" s="290"/>
      <c r="BD153" s="290"/>
      <c r="BE153" s="290"/>
      <c r="BF153" s="290"/>
    </row>
    <row r="154" spans="6:58" ht="12.75">
      <c r="F154" s="5">
        <v>2</v>
      </c>
      <c r="G154" s="150" t="s">
        <v>459</v>
      </c>
      <c r="H154" s="31"/>
      <c r="I154" s="31"/>
      <c r="J154" s="31"/>
      <c r="K154" s="31">
        <v>26.3</v>
      </c>
      <c r="L154" s="31"/>
      <c r="M154" s="30"/>
      <c r="N154" s="31"/>
      <c r="O154" s="31"/>
      <c r="P154" s="31"/>
      <c r="Q154" s="30">
        <v>26.3</v>
      </c>
      <c r="R154" s="33">
        <v>17</v>
      </c>
      <c r="S154" s="307">
        <v>9.3</v>
      </c>
      <c r="T154" s="273">
        <v>7.6</v>
      </c>
      <c r="U154" s="31">
        <v>80</v>
      </c>
      <c r="V154" s="31">
        <v>10</v>
      </c>
      <c r="W154" s="308"/>
      <c r="X154" s="289"/>
      <c r="Y154" s="290"/>
      <c r="Z154" s="290"/>
      <c r="AA154" s="290"/>
      <c r="AB154" s="290"/>
      <c r="AC154" s="290"/>
      <c r="AD154" s="290"/>
      <c r="AE154" s="290"/>
      <c r="AF154" s="51"/>
      <c r="AG154" s="290"/>
      <c r="AH154" s="222"/>
      <c r="AI154" s="222"/>
      <c r="AJ154" s="222"/>
      <c r="AK154" s="290"/>
      <c r="AL154" s="290"/>
      <c r="AM154" s="290"/>
      <c r="AN154" s="290"/>
      <c r="AP154" s="289">
        <f>K154</f>
        <v>26.3</v>
      </c>
      <c r="AQ154" s="222"/>
      <c r="AR154" s="222"/>
      <c r="AS154" s="222">
        <f>Q154</f>
        <v>26.3</v>
      </c>
      <c r="AT154" s="290">
        <f>R154*AS154</f>
        <v>447.1</v>
      </c>
      <c r="AU154" s="290">
        <f>T154*AS154</f>
        <v>199.88</v>
      </c>
      <c r="AV154" s="290">
        <f>U154*AS154</f>
        <v>2104</v>
      </c>
      <c r="AW154" s="290">
        <f>V154*AS154</f>
        <v>263</v>
      </c>
      <c r="AX154" s="51"/>
      <c r="AY154" s="290"/>
      <c r="AZ154" s="222"/>
      <c r="BA154" s="222"/>
      <c r="BB154" s="222"/>
      <c r="BC154" s="290"/>
      <c r="BD154" s="290"/>
      <c r="BE154" s="290"/>
      <c r="BF154" s="290"/>
    </row>
    <row r="155" spans="6:58" ht="12.75">
      <c r="F155" s="5">
        <v>3</v>
      </c>
      <c r="G155" s="150" t="s">
        <v>460</v>
      </c>
      <c r="H155" s="31"/>
      <c r="I155" s="31"/>
      <c r="J155" s="31"/>
      <c r="K155" s="31"/>
      <c r="L155" s="31">
        <v>26.3</v>
      </c>
      <c r="M155" s="30"/>
      <c r="N155" s="31">
        <v>26.3</v>
      </c>
      <c r="O155" s="31"/>
      <c r="P155" s="31"/>
      <c r="Q155" s="30"/>
      <c r="R155" s="33">
        <v>80</v>
      </c>
      <c r="S155" s="307">
        <v>8.3</v>
      </c>
      <c r="T155" s="59">
        <v>0.64</v>
      </c>
      <c r="U155" s="31">
        <v>580</v>
      </c>
      <c r="V155" s="31">
        <v>18</v>
      </c>
      <c r="W155" s="308"/>
      <c r="X155" s="289"/>
      <c r="Y155" s="290">
        <f>L155</f>
        <v>26.3</v>
      </c>
      <c r="Z155" s="290"/>
      <c r="AA155" s="290">
        <f>N155</f>
        <v>26.3</v>
      </c>
      <c r="AB155" s="290">
        <f>R155*AA155</f>
        <v>2104</v>
      </c>
      <c r="AC155" s="290">
        <f>T155*AA155</f>
        <v>16.832</v>
      </c>
      <c r="AD155" s="290">
        <f>U155*AA155</f>
        <v>15254</v>
      </c>
      <c r="AE155" s="290">
        <f>V155*AA155</f>
        <v>473.40000000000003</v>
      </c>
      <c r="AF155" s="51"/>
      <c r="AG155" s="290"/>
      <c r="AH155" s="222"/>
      <c r="AI155" s="222"/>
      <c r="AJ155" s="222"/>
      <c r="AK155" s="290"/>
      <c r="AL155" s="290"/>
      <c r="AM155" s="290"/>
      <c r="AN155" s="290"/>
      <c r="AP155" s="289"/>
      <c r="AQ155" s="222"/>
      <c r="AR155" s="222"/>
      <c r="AS155" s="222"/>
      <c r="AT155" s="290"/>
      <c r="AU155" s="290"/>
      <c r="AV155" s="290"/>
      <c r="AW155" s="290"/>
      <c r="AX155" s="51"/>
      <c r="AY155" s="290"/>
      <c r="AZ155" s="222"/>
      <c r="BA155" s="222"/>
      <c r="BB155" s="222"/>
      <c r="BC155" s="290"/>
      <c r="BD155" s="290"/>
      <c r="BE155" s="290"/>
      <c r="BF155" s="290"/>
    </row>
    <row r="156" spans="6:58" ht="12.75">
      <c r="F156" s="5">
        <v>4</v>
      </c>
      <c r="G156" s="30" t="s">
        <v>461</v>
      </c>
      <c r="H156" s="31"/>
      <c r="I156" s="31"/>
      <c r="J156" s="31"/>
      <c r="K156" s="31">
        <v>26.3</v>
      </c>
      <c r="L156" s="31"/>
      <c r="M156" s="30"/>
      <c r="N156" s="31"/>
      <c r="O156" s="31"/>
      <c r="P156" s="31"/>
      <c r="Q156" s="30">
        <v>26.3</v>
      </c>
      <c r="R156" s="33">
        <v>17</v>
      </c>
      <c r="S156" s="307">
        <v>7.9</v>
      </c>
      <c r="T156" s="59">
        <v>0.2</v>
      </c>
      <c r="U156" s="31">
        <v>55</v>
      </c>
      <c r="V156" s="31">
        <v>10</v>
      </c>
      <c r="W156" s="308"/>
      <c r="X156" s="289"/>
      <c r="Y156" s="290"/>
      <c r="Z156" s="290"/>
      <c r="AA156" s="290"/>
      <c r="AB156" s="290"/>
      <c r="AC156" s="290"/>
      <c r="AD156" s="290"/>
      <c r="AE156" s="290"/>
      <c r="AF156" s="51"/>
      <c r="AG156" s="290"/>
      <c r="AH156" s="222"/>
      <c r="AI156" s="222"/>
      <c r="AJ156" s="222"/>
      <c r="AK156" s="290"/>
      <c r="AL156" s="290"/>
      <c r="AM156" s="290"/>
      <c r="AN156" s="290"/>
      <c r="AP156" s="289"/>
      <c r="AQ156" s="222"/>
      <c r="AR156" s="222"/>
      <c r="AS156" s="222"/>
      <c r="AT156" s="290"/>
      <c r="AU156" s="290"/>
      <c r="AV156" s="290"/>
      <c r="AW156" s="290"/>
      <c r="AX156" s="51"/>
      <c r="AY156" s="290">
        <f>K156</f>
        <v>26.3</v>
      </c>
      <c r="AZ156" s="222"/>
      <c r="BA156" s="222"/>
      <c r="BB156" s="222">
        <f>Q156</f>
        <v>26.3</v>
      </c>
      <c r="BC156" s="290">
        <f>R156*BB156</f>
        <v>447.1</v>
      </c>
      <c r="BD156" s="290">
        <f>T156*BB156</f>
        <v>5.260000000000001</v>
      </c>
      <c r="BE156" s="290">
        <f>U156*BB156</f>
        <v>1446.5</v>
      </c>
      <c r="BF156" s="290">
        <f>V156*BB156</f>
        <v>263</v>
      </c>
    </row>
    <row r="157" spans="6:58" ht="12.75">
      <c r="F157" s="5"/>
      <c r="G157" s="309"/>
      <c r="H157" s="31"/>
      <c r="I157" s="31"/>
      <c r="J157" s="31"/>
      <c r="K157" s="31"/>
      <c r="L157" s="31"/>
      <c r="M157" s="30"/>
      <c r="N157" s="31"/>
      <c r="O157" s="31"/>
      <c r="P157" s="31"/>
      <c r="Q157" s="30"/>
      <c r="R157" s="33"/>
      <c r="S157" s="307"/>
      <c r="T157" s="59"/>
      <c r="U157" s="31"/>
      <c r="V157" s="31"/>
      <c r="W157" s="308"/>
      <c r="X157" s="289"/>
      <c r="Y157" s="290"/>
      <c r="Z157" s="290"/>
      <c r="AA157" s="290"/>
      <c r="AB157" s="290"/>
      <c r="AC157" s="290"/>
      <c r="AD157" s="290"/>
      <c r="AE157" s="290"/>
      <c r="AF157" s="51"/>
      <c r="AG157" s="290"/>
      <c r="AH157" s="222"/>
      <c r="AI157" s="222"/>
      <c r="AJ157" s="222"/>
      <c r="AK157" s="290"/>
      <c r="AL157" s="290"/>
      <c r="AM157" s="290"/>
      <c r="AN157" s="290"/>
      <c r="AP157" s="289"/>
      <c r="AQ157" s="222"/>
      <c r="AR157" s="222"/>
      <c r="AS157" s="222"/>
      <c r="AT157" s="290"/>
      <c r="AU157" s="290"/>
      <c r="AV157" s="290"/>
      <c r="AW157" s="290"/>
      <c r="AX157" s="51"/>
      <c r="AY157" s="290"/>
      <c r="AZ157" s="222"/>
      <c r="BA157" s="222"/>
      <c r="BB157" s="222"/>
      <c r="BC157" s="290"/>
      <c r="BD157" s="290"/>
      <c r="BE157" s="290"/>
      <c r="BF157" s="290"/>
    </row>
    <row r="158" spans="2:58" ht="12.75">
      <c r="B158" s="3" t="s">
        <v>542</v>
      </c>
      <c r="C158" s="3" t="s">
        <v>675</v>
      </c>
      <c r="D158" s="149" t="s">
        <v>626</v>
      </c>
      <c r="E158" s="149" t="s">
        <v>378</v>
      </c>
      <c r="F158" s="5">
        <v>1</v>
      </c>
      <c r="G158" s="150" t="s">
        <v>621</v>
      </c>
      <c r="H158" s="31"/>
      <c r="I158" s="31"/>
      <c r="J158" s="31"/>
      <c r="K158" s="31"/>
      <c r="L158" s="31">
        <v>7.2</v>
      </c>
      <c r="M158" s="30"/>
      <c r="N158" s="31">
        <v>7.2</v>
      </c>
      <c r="O158" s="31"/>
      <c r="P158" s="31"/>
      <c r="Q158" s="30"/>
      <c r="R158" s="33">
        <v>60</v>
      </c>
      <c r="S158" s="307">
        <v>11</v>
      </c>
      <c r="T158" s="59">
        <v>45.6</v>
      </c>
      <c r="U158" s="31">
        <v>1150</v>
      </c>
      <c r="V158" s="31">
        <v>180</v>
      </c>
      <c r="W158" s="308"/>
      <c r="X158" s="289"/>
      <c r="Y158" s="290">
        <f>L158</f>
        <v>7.2</v>
      </c>
      <c r="Z158" s="290"/>
      <c r="AA158" s="290">
        <f>N158</f>
        <v>7.2</v>
      </c>
      <c r="AB158" s="290">
        <f>R158*AA158</f>
        <v>432</v>
      </c>
      <c r="AC158" s="290">
        <f>T158*AA158</f>
        <v>328.32</v>
      </c>
      <c r="AD158" s="290">
        <f>U158*AA158</f>
        <v>8280</v>
      </c>
      <c r="AE158" s="290">
        <f>V158*AA158</f>
        <v>1296</v>
      </c>
      <c r="AF158" s="51"/>
      <c r="AG158" s="290"/>
      <c r="AH158" s="222"/>
      <c r="AI158" s="222"/>
      <c r="AJ158" s="222"/>
      <c r="AK158" s="290"/>
      <c r="AL158" s="290"/>
      <c r="AM158" s="290"/>
      <c r="AN158" s="290"/>
      <c r="AP158" s="289"/>
      <c r="AQ158" s="222"/>
      <c r="AR158" s="222"/>
      <c r="AS158" s="222"/>
      <c r="AT158" s="290"/>
      <c r="AU158" s="290"/>
      <c r="AV158" s="290"/>
      <c r="AW158" s="290"/>
      <c r="AX158" s="51"/>
      <c r="AY158" s="290"/>
      <c r="AZ158" s="222"/>
      <c r="BA158" s="222"/>
      <c r="BB158" s="222"/>
      <c r="BC158" s="290"/>
      <c r="BD158" s="290"/>
      <c r="BE158" s="290"/>
      <c r="BF158" s="290"/>
    </row>
    <row r="159" spans="6:58" ht="12.75">
      <c r="F159" s="5">
        <v>2</v>
      </c>
      <c r="G159" s="150" t="s">
        <v>670</v>
      </c>
      <c r="H159" s="31"/>
      <c r="I159" s="31"/>
      <c r="J159" s="31"/>
      <c r="K159" s="31">
        <v>11.6</v>
      </c>
      <c r="L159" s="31"/>
      <c r="M159" s="30"/>
      <c r="N159" s="31"/>
      <c r="O159" s="31"/>
      <c r="P159" s="31"/>
      <c r="Q159" s="30">
        <v>11.6</v>
      </c>
      <c r="R159" s="33">
        <v>17</v>
      </c>
      <c r="S159" s="307">
        <v>10</v>
      </c>
      <c r="T159" s="273">
        <v>9.56</v>
      </c>
      <c r="U159" s="31">
        <v>280</v>
      </c>
      <c r="V159" s="31">
        <v>25</v>
      </c>
      <c r="W159" s="308"/>
      <c r="X159" s="289"/>
      <c r="Y159" s="290"/>
      <c r="Z159" s="290"/>
      <c r="AA159" s="290"/>
      <c r="AB159" s="290"/>
      <c r="AC159" s="290"/>
      <c r="AD159" s="290"/>
      <c r="AE159" s="290"/>
      <c r="AF159" s="51"/>
      <c r="AG159" s="290"/>
      <c r="AH159" s="222"/>
      <c r="AI159" s="222"/>
      <c r="AJ159" s="222"/>
      <c r="AK159" s="290"/>
      <c r="AL159" s="290"/>
      <c r="AM159" s="290"/>
      <c r="AN159" s="290"/>
      <c r="AP159" s="289">
        <f>K159</f>
        <v>11.6</v>
      </c>
      <c r="AQ159" s="222"/>
      <c r="AR159" s="222"/>
      <c r="AS159" s="222">
        <f>Q159</f>
        <v>11.6</v>
      </c>
      <c r="AT159" s="290">
        <f>R159*AS159</f>
        <v>197.2</v>
      </c>
      <c r="AU159" s="290">
        <f>T159*AS159</f>
        <v>110.896</v>
      </c>
      <c r="AV159" s="290">
        <f>U159*AS159</f>
        <v>3248</v>
      </c>
      <c r="AW159" s="290">
        <f>V159*AS159</f>
        <v>290</v>
      </c>
      <c r="AX159" s="51"/>
      <c r="AY159" s="290"/>
      <c r="AZ159" s="222"/>
      <c r="BA159" s="222"/>
      <c r="BB159" s="222"/>
      <c r="BC159" s="290"/>
      <c r="BD159" s="290"/>
      <c r="BE159" s="290"/>
      <c r="BF159" s="290"/>
    </row>
    <row r="160" spans="6:58" ht="12.75">
      <c r="F160" s="5">
        <v>3</v>
      </c>
      <c r="G160" s="150" t="s">
        <v>460</v>
      </c>
      <c r="H160" s="31"/>
      <c r="I160" s="31"/>
      <c r="J160" s="31"/>
      <c r="K160" s="31"/>
      <c r="L160" s="31">
        <v>7.2</v>
      </c>
      <c r="M160" s="30"/>
      <c r="N160" s="31">
        <v>7.2</v>
      </c>
      <c r="O160" s="31"/>
      <c r="P160" s="31"/>
      <c r="Q160" s="30"/>
      <c r="R160" s="33">
        <v>80</v>
      </c>
      <c r="S160" s="307">
        <v>9</v>
      </c>
      <c r="T160" s="59">
        <v>9.07</v>
      </c>
      <c r="U160" s="31">
        <v>850</v>
      </c>
      <c r="V160" s="31">
        <v>15</v>
      </c>
      <c r="W160" s="308"/>
      <c r="X160" s="289"/>
      <c r="Y160" s="290">
        <f>L160</f>
        <v>7.2</v>
      </c>
      <c r="Z160" s="290"/>
      <c r="AA160" s="290">
        <f>N160</f>
        <v>7.2</v>
      </c>
      <c r="AB160" s="290">
        <f>R160*AA160</f>
        <v>576</v>
      </c>
      <c r="AC160" s="290">
        <f>T160*AA160</f>
        <v>65.304</v>
      </c>
      <c r="AD160" s="290">
        <f>U160*AA160</f>
        <v>6120</v>
      </c>
      <c r="AE160" s="290">
        <f>V160*AA160</f>
        <v>108</v>
      </c>
      <c r="AF160" s="51"/>
      <c r="AG160" s="290"/>
      <c r="AH160" s="222"/>
      <c r="AI160" s="222"/>
      <c r="AJ160" s="222"/>
      <c r="AK160" s="290"/>
      <c r="AL160" s="290"/>
      <c r="AM160" s="290"/>
      <c r="AN160" s="290"/>
      <c r="AP160" s="289"/>
      <c r="AQ160" s="222"/>
      <c r="AR160" s="222"/>
      <c r="AS160" s="222"/>
      <c r="AT160" s="290"/>
      <c r="AU160" s="290"/>
      <c r="AV160" s="290"/>
      <c r="AW160" s="290"/>
      <c r="AX160" s="51"/>
      <c r="AY160" s="290"/>
      <c r="AZ160" s="222"/>
      <c r="BA160" s="222"/>
      <c r="BB160" s="222"/>
      <c r="BC160" s="290"/>
      <c r="BD160" s="290"/>
      <c r="BE160" s="290"/>
      <c r="BF160" s="290"/>
    </row>
    <row r="161" spans="6:58" ht="12.75">
      <c r="F161" s="5">
        <v>4</v>
      </c>
      <c r="G161" s="30" t="s">
        <v>649</v>
      </c>
      <c r="H161" s="31"/>
      <c r="I161" s="31"/>
      <c r="J161" s="31"/>
      <c r="K161" s="31">
        <v>11.6</v>
      </c>
      <c r="L161" s="31"/>
      <c r="M161" s="30"/>
      <c r="N161" s="31"/>
      <c r="O161" s="31"/>
      <c r="P161" s="31"/>
      <c r="Q161" s="30">
        <v>11.6</v>
      </c>
      <c r="R161" s="33">
        <v>17</v>
      </c>
      <c r="S161" s="307">
        <v>7.85</v>
      </c>
      <c r="T161" s="59">
        <v>0.25</v>
      </c>
      <c r="U161" s="31">
        <v>50</v>
      </c>
      <c r="V161" s="31">
        <v>10</v>
      </c>
      <c r="W161" s="308"/>
      <c r="X161" s="289"/>
      <c r="Y161" s="290"/>
      <c r="Z161" s="290"/>
      <c r="AA161" s="290"/>
      <c r="AB161" s="290"/>
      <c r="AC161" s="290"/>
      <c r="AD161" s="290"/>
      <c r="AE161" s="290"/>
      <c r="AF161" s="51"/>
      <c r="AG161" s="290"/>
      <c r="AH161" s="222"/>
      <c r="AI161" s="222"/>
      <c r="AJ161" s="222"/>
      <c r="AK161" s="290"/>
      <c r="AL161" s="290"/>
      <c r="AM161" s="290"/>
      <c r="AN161" s="290"/>
      <c r="AP161" s="289"/>
      <c r="AQ161" s="222"/>
      <c r="AR161" s="222"/>
      <c r="AS161" s="222"/>
      <c r="AT161" s="290"/>
      <c r="AU161" s="290"/>
      <c r="AV161" s="290"/>
      <c r="AW161" s="290"/>
      <c r="AX161" s="51"/>
      <c r="AY161" s="290">
        <f>K161</f>
        <v>11.6</v>
      </c>
      <c r="AZ161" s="222"/>
      <c r="BA161" s="222"/>
      <c r="BB161" s="222">
        <f>Q161</f>
        <v>11.6</v>
      </c>
      <c r="BC161" s="290">
        <f>R161*BB161</f>
        <v>197.2</v>
      </c>
      <c r="BD161" s="290">
        <f>T161*BB161</f>
        <v>2.9</v>
      </c>
      <c r="BE161" s="290">
        <f>U161*BB161</f>
        <v>580</v>
      </c>
      <c r="BF161" s="290">
        <f>V161*BB161</f>
        <v>116</v>
      </c>
    </row>
    <row r="162" spans="6:58" ht="12.75">
      <c r="F162" s="5">
        <v>5</v>
      </c>
      <c r="G162" s="30" t="s">
        <v>676</v>
      </c>
      <c r="H162" s="31"/>
      <c r="I162" s="31"/>
      <c r="J162" s="31"/>
      <c r="K162" s="31"/>
      <c r="L162" s="31"/>
      <c r="M162" s="30">
        <v>11.6</v>
      </c>
      <c r="N162" s="31"/>
      <c r="O162" s="31"/>
      <c r="P162" s="31"/>
      <c r="Q162" s="30">
        <v>11.6</v>
      </c>
      <c r="R162" s="33">
        <v>17</v>
      </c>
      <c r="S162" s="307">
        <v>7.7</v>
      </c>
      <c r="T162" s="59">
        <v>0.2</v>
      </c>
      <c r="U162" s="31">
        <v>30</v>
      </c>
      <c r="V162" s="31">
        <v>10</v>
      </c>
      <c r="W162" s="308"/>
      <c r="X162" s="289"/>
      <c r="Y162" s="290"/>
      <c r="Z162" s="290"/>
      <c r="AA162" s="290"/>
      <c r="AB162" s="290"/>
      <c r="AC162" s="290"/>
      <c r="AD162" s="290"/>
      <c r="AE162" s="290"/>
      <c r="AF162" s="51"/>
      <c r="AG162" s="290"/>
      <c r="AH162" s="222"/>
      <c r="AI162" s="222"/>
      <c r="AJ162" s="222"/>
      <c r="AK162" s="290"/>
      <c r="AL162" s="290"/>
      <c r="AM162" s="290"/>
      <c r="AN162" s="290"/>
      <c r="AP162" s="289"/>
      <c r="AQ162" s="222"/>
      <c r="AR162" s="222"/>
      <c r="AS162" s="222"/>
      <c r="AT162" s="290"/>
      <c r="AU162" s="290"/>
      <c r="AV162" s="290"/>
      <c r="AW162" s="290"/>
      <c r="AX162" s="51"/>
      <c r="AY162" s="290"/>
      <c r="AZ162" s="222"/>
      <c r="BA162" s="222">
        <f>M162</f>
        <v>11.6</v>
      </c>
      <c r="BB162" s="222">
        <f>Q162</f>
        <v>11.6</v>
      </c>
      <c r="BC162" s="290">
        <f>R162*BB162</f>
        <v>197.2</v>
      </c>
      <c r="BD162" s="290">
        <f>T162*BB162</f>
        <v>2.32</v>
      </c>
      <c r="BE162" s="290">
        <f>U162*BB162</f>
        <v>348</v>
      </c>
      <c r="BF162" s="290">
        <f>V162*BB162</f>
        <v>116</v>
      </c>
    </row>
    <row r="163" spans="6:58" ht="12.75">
      <c r="F163" s="5"/>
      <c r="G163" s="309"/>
      <c r="H163" s="31"/>
      <c r="I163" s="31"/>
      <c r="J163" s="31"/>
      <c r="K163" s="31"/>
      <c r="L163" s="31"/>
      <c r="M163" s="30"/>
      <c r="N163" s="31"/>
      <c r="O163" s="31"/>
      <c r="P163" s="31"/>
      <c r="Q163" s="30"/>
      <c r="R163" s="33"/>
      <c r="S163" s="307"/>
      <c r="T163" s="59"/>
      <c r="U163" s="31"/>
      <c r="V163" s="31"/>
      <c r="W163" s="308"/>
      <c r="X163" s="289"/>
      <c r="Y163" s="290"/>
      <c r="Z163" s="290"/>
      <c r="AA163" s="290"/>
      <c r="AB163" s="290"/>
      <c r="AC163" s="290"/>
      <c r="AD163" s="290"/>
      <c r="AE163" s="290"/>
      <c r="AF163" s="51"/>
      <c r="AG163" s="290"/>
      <c r="AH163" s="222"/>
      <c r="AI163" s="222"/>
      <c r="AJ163" s="222"/>
      <c r="AK163" s="290"/>
      <c r="AL163" s="290"/>
      <c r="AM163" s="290"/>
      <c r="AN163" s="290"/>
      <c r="AP163" s="289"/>
      <c r="AQ163" s="222"/>
      <c r="AR163" s="222"/>
      <c r="AS163" s="222"/>
      <c r="AT163" s="290"/>
      <c r="AU163" s="290"/>
      <c r="AV163" s="290"/>
      <c r="AW163" s="290"/>
      <c r="AX163" s="51"/>
      <c r="AY163" s="290"/>
      <c r="AZ163" s="222"/>
      <c r="BA163" s="222"/>
      <c r="BB163" s="222"/>
      <c r="BC163" s="290"/>
      <c r="BD163" s="290"/>
      <c r="BE163" s="290"/>
      <c r="BF163" s="290"/>
    </row>
    <row r="164" spans="2:58" ht="12.75">
      <c r="B164" s="3" t="s">
        <v>677</v>
      </c>
      <c r="C164" s="3" t="s">
        <v>678</v>
      </c>
      <c r="D164" s="149" t="s">
        <v>626</v>
      </c>
      <c r="E164" s="149" t="s">
        <v>651</v>
      </c>
      <c r="F164" s="5">
        <v>1</v>
      </c>
      <c r="G164" s="150" t="s">
        <v>621</v>
      </c>
      <c r="H164" s="31"/>
      <c r="I164" s="31"/>
      <c r="J164" s="31"/>
      <c r="K164" s="31"/>
      <c r="L164" s="31">
        <v>25.7</v>
      </c>
      <c r="M164" s="30"/>
      <c r="N164" s="31">
        <v>25.7</v>
      </c>
      <c r="O164" s="31"/>
      <c r="P164" s="31"/>
      <c r="Q164" s="30"/>
      <c r="R164" s="33">
        <v>60</v>
      </c>
      <c r="S164" s="307">
        <v>10.38</v>
      </c>
      <c r="T164" s="59">
        <v>45.6</v>
      </c>
      <c r="U164" s="31">
        <v>1090</v>
      </c>
      <c r="V164" s="31">
        <v>187</v>
      </c>
      <c r="W164" s="308"/>
      <c r="X164" s="289"/>
      <c r="Y164" s="290">
        <f>L164</f>
        <v>25.7</v>
      </c>
      <c r="Z164" s="290"/>
      <c r="AA164" s="290">
        <f>N164</f>
        <v>25.7</v>
      </c>
      <c r="AB164" s="290">
        <f>R164*AA164</f>
        <v>1542</v>
      </c>
      <c r="AC164" s="290">
        <f>T164*AA164</f>
        <v>1171.92</v>
      </c>
      <c r="AD164" s="290">
        <f>U164*AA164</f>
        <v>28013</v>
      </c>
      <c r="AE164" s="290">
        <f>V164*AA164</f>
        <v>4805.9</v>
      </c>
      <c r="AF164" s="51"/>
      <c r="AG164" s="290"/>
      <c r="AH164" s="222"/>
      <c r="AI164" s="222"/>
      <c r="AJ164" s="222"/>
      <c r="AK164" s="290"/>
      <c r="AL164" s="290"/>
      <c r="AM164" s="290"/>
      <c r="AN164" s="290"/>
      <c r="AP164" s="289"/>
      <c r="AQ164" s="222"/>
      <c r="AR164" s="222"/>
      <c r="AS164" s="222"/>
      <c r="AT164" s="290"/>
      <c r="AU164" s="290"/>
      <c r="AV164" s="290"/>
      <c r="AW164" s="290"/>
      <c r="AX164" s="51"/>
      <c r="AY164" s="290"/>
      <c r="AZ164" s="222"/>
      <c r="BA164" s="222"/>
      <c r="BB164" s="222"/>
      <c r="BC164" s="290"/>
      <c r="BD164" s="290"/>
      <c r="BE164" s="290"/>
      <c r="BF164" s="290"/>
    </row>
    <row r="165" spans="6:58" ht="12.75">
      <c r="F165" s="5">
        <v>2</v>
      </c>
      <c r="G165" s="150" t="s">
        <v>459</v>
      </c>
      <c r="H165" s="31"/>
      <c r="I165" s="31"/>
      <c r="J165" s="31"/>
      <c r="K165" s="31">
        <v>25.7</v>
      </c>
      <c r="L165" s="31"/>
      <c r="M165" s="30"/>
      <c r="N165" s="31"/>
      <c r="O165" s="31"/>
      <c r="P165" s="31"/>
      <c r="Q165" s="30">
        <v>25.7</v>
      </c>
      <c r="R165" s="33">
        <v>17</v>
      </c>
      <c r="S165" s="307">
        <v>9.97</v>
      </c>
      <c r="T165" s="273">
        <v>9.56</v>
      </c>
      <c r="U165" s="31">
        <v>83</v>
      </c>
      <c r="V165" s="31">
        <v>23</v>
      </c>
      <c r="W165" s="308"/>
      <c r="X165" s="289"/>
      <c r="Y165" s="290"/>
      <c r="Z165" s="290"/>
      <c r="AA165" s="290"/>
      <c r="AB165" s="290"/>
      <c r="AC165" s="290"/>
      <c r="AD165" s="290"/>
      <c r="AE165" s="290"/>
      <c r="AF165" s="51"/>
      <c r="AG165" s="290"/>
      <c r="AH165" s="222"/>
      <c r="AI165" s="222"/>
      <c r="AJ165" s="222"/>
      <c r="AK165" s="290"/>
      <c r="AL165" s="290"/>
      <c r="AM165" s="290"/>
      <c r="AN165" s="290"/>
      <c r="AP165" s="289">
        <f>K165</f>
        <v>25.7</v>
      </c>
      <c r="AQ165" s="222"/>
      <c r="AR165" s="222"/>
      <c r="AS165" s="222">
        <f>Q165</f>
        <v>25.7</v>
      </c>
      <c r="AT165" s="290">
        <f>R165*AS165</f>
        <v>436.9</v>
      </c>
      <c r="AU165" s="290">
        <f>T165*AS165</f>
        <v>245.692</v>
      </c>
      <c r="AV165" s="290">
        <f>U165*AS165</f>
        <v>2133.1</v>
      </c>
      <c r="AW165" s="290">
        <f>V165*AS165</f>
        <v>591.1</v>
      </c>
      <c r="AX165" s="51"/>
      <c r="AY165" s="290"/>
      <c r="AZ165" s="222"/>
      <c r="BA165" s="222"/>
      <c r="BB165" s="222"/>
      <c r="BC165" s="290"/>
      <c r="BD165" s="290"/>
      <c r="BE165" s="290"/>
      <c r="BF165" s="290"/>
    </row>
    <row r="166" spans="6:58" ht="12.75">
      <c r="F166" s="5">
        <v>3</v>
      </c>
      <c r="G166" s="150" t="s">
        <v>460</v>
      </c>
      <c r="H166" s="31"/>
      <c r="I166" s="31"/>
      <c r="J166" s="31"/>
      <c r="K166" s="31"/>
      <c r="L166" s="31">
        <v>25.7</v>
      </c>
      <c r="M166" s="30"/>
      <c r="N166" s="31">
        <v>25.7</v>
      </c>
      <c r="O166" s="31"/>
      <c r="P166" s="31"/>
      <c r="Q166" s="30"/>
      <c r="R166" s="33">
        <v>80</v>
      </c>
      <c r="S166" s="307">
        <v>9.06</v>
      </c>
      <c r="T166" s="59">
        <v>1.33</v>
      </c>
      <c r="U166" s="31">
        <v>918</v>
      </c>
      <c r="V166" s="31">
        <v>16</v>
      </c>
      <c r="W166" s="308"/>
      <c r="X166" s="289"/>
      <c r="Y166" s="290">
        <f>L166</f>
        <v>25.7</v>
      </c>
      <c r="Z166" s="290"/>
      <c r="AA166" s="290">
        <f>N166</f>
        <v>25.7</v>
      </c>
      <c r="AB166" s="290">
        <f>R166*AA166</f>
        <v>2056</v>
      </c>
      <c r="AC166" s="290">
        <f>T166*AA166</f>
        <v>34.181</v>
      </c>
      <c r="AD166" s="290">
        <f>U166*AA166</f>
        <v>23592.6</v>
      </c>
      <c r="AE166" s="290">
        <f>V166*AA166</f>
        <v>411.2</v>
      </c>
      <c r="AF166" s="51"/>
      <c r="AG166" s="290"/>
      <c r="AH166" s="222"/>
      <c r="AI166" s="222"/>
      <c r="AJ166" s="222"/>
      <c r="AK166" s="290"/>
      <c r="AL166" s="290"/>
      <c r="AM166" s="290"/>
      <c r="AN166" s="290"/>
      <c r="AP166" s="289"/>
      <c r="AQ166" s="222"/>
      <c r="AR166" s="222"/>
      <c r="AS166" s="222"/>
      <c r="AT166" s="290"/>
      <c r="AU166" s="290"/>
      <c r="AV166" s="290"/>
      <c r="AW166" s="290"/>
      <c r="AX166" s="51"/>
      <c r="AY166" s="290"/>
      <c r="AZ166" s="222"/>
      <c r="BA166" s="222"/>
      <c r="BB166" s="222"/>
      <c r="BC166" s="290"/>
      <c r="BD166" s="290"/>
      <c r="BE166" s="290"/>
      <c r="BF166" s="290"/>
    </row>
    <row r="167" spans="6:58" ht="12.75">
      <c r="F167" s="5">
        <v>4</v>
      </c>
      <c r="G167" s="30" t="s">
        <v>461</v>
      </c>
      <c r="H167" s="31"/>
      <c r="I167" s="31"/>
      <c r="J167" s="31"/>
      <c r="K167" s="31">
        <v>25.7</v>
      </c>
      <c r="L167" s="31"/>
      <c r="M167" s="30"/>
      <c r="N167" s="31"/>
      <c r="O167" s="31"/>
      <c r="P167" s="31"/>
      <c r="Q167" s="30">
        <v>25.7</v>
      </c>
      <c r="R167" s="33">
        <v>17</v>
      </c>
      <c r="S167" s="307">
        <v>7.85</v>
      </c>
      <c r="T167" s="59">
        <v>0.24</v>
      </c>
      <c r="U167" s="31">
        <v>46</v>
      </c>
      <c r="V167" s="31">
        <v>5</v>
      </c>
      <c r="W167" s="308"/>
      <c r="X167" s="289"/>
      <c r="Y167" s="290"/>
      <c r="Z167" s="290"/>
      <c r="AA167" s="290"/>
      <c r="AB167" s="290"/>
      <c r="AC167" s="290"/>
      <c r="AD167" s="290"/>
      <c r="AE167" s="290"/>
      <c r="AF167" s="51"/>
      <c r="AG167" s="290"/>
      <c r="AH167" s="222"/>
      <c r="AI167" s="222"/>
      <c r="AJ167" s="222"/>
      <c r="AK167" s="290"/>
      <c r="AL167" s="290"/>
      <c r="AM167" s="290"/>
      <c r="AN167" s="290"/>
      <c r="AP167" s="289"/>
      <c r="AQ167" s="222"/>
      <c r="AR167" s="222"/>
      <c r="AS167" s="222"/>
      <c r="AT167" s="290"/>
      <c r="AU167" s="290"/>
      <c r="AV167" s="290"/>
      <c r="AW167" s="290"/>
      <c r="AX167" s="51"/>
      <c r="AY167" s="290">
        <f>K167</f>
        <v>25.7</v>
      </c>
      <c r="AZ167" s="222"/>
      <c r="BA167" s="222"/>
      <c r="BB167" s="222">
        <f>Q167</f>
        <v>25.7</v>
      </c>
      <c r="BC167" s="290">
        <f>R167*BB167</f>
        <v>436.9</v>
      </c>
      <c r="BD167" s="290">
        <f>T167*BB167</f>
        <v>6.167999999999999</v>
      </c>
      <c r="BE167" s="290">
        <f>U167*BB167</f>
        <v>1182.2</v>
      </c>
      <c r="BF167" s="290">
        <f>V167*BB167</f>
        <v>128.5</v>
      </c>
    </row>
    <row r="168" spans="6:58" ht="12.75">
      <c r="F168" s="5">
        <v>5</v>
      </c>
      <c r="G168" s="30" t="s">
        <v>483</v>
      </c>
      <c r="H168" s="31"/>
      <c r="I168" s="31"/>
      <c r="J168" s="31"/>
      <c r="K168" s="31"/>
      <c r="L168" s="31"/>
      <c r="M168" s="30">
        <v>25.7</v>
      </c>
      <c r="N168" s="31"/>
      <c r="O168" s="31"/>
      <c r="P168" s="31"/>
      <c r="Q168" s="30">
        <v>25.7</v>
      </c>
      <c r="R168" s="33">
        <v>17</v>
      </c>
      <c r="S168" s="307">
        <v>7.7</v>
      </c>
      <c r="T168" s="59">
        <v>0.2</v>
      </c>
      <c r="U168" s="31">
        <v>24</v>
      </c>
      <c r="V168" s="31">
        <v>5</v>
      </c>
      <c r="W168" s="308"/>
      <c r="X168" s="289"/>
      <c r="Y168" s="290"/>
      <c r="Z168" s="290"/>
      <c r="AA168" s="290"/>
      <c r="AB168" s="290"/>
      <c r="AC168" s="290"/>
      <c r="AD168" s="290"/>
      <c r="AE168" s="290"/>
      <c r="AF168" s="51"/>
      <c r="AG168" s="290"/>
      <c r="AH168" s="222"/>
      <c r="AI168" s="222"/>
      <c r="AJ168" s="222"/>
      <c r="AK168" s="290"/>
      <c r="AL168" s="290"/>
      <c r="AM168" s="290"/>
      <c r="AN168" s="290"/>
      <c r="AP168" s="289"/>
      <c r="AQ168" s="222"/>
      <c r="AR168" s="222"/>
      <c r="AS168" s="222"/>
      <c r="AT168" s="290"/>
      <c r="AU168" s="290"/>
      <c r="AV168" s="290"/>
      <c r="AW168" s="290"/>
      <c r="AX168" s="51"/>
      <c r="AY168" s="290"/>
      <c r="AZ168" s="222"/>
      <c r="BA168" s="222">
        <f>M168</f>
        <v>25.7</v>
      </c>
      <c r="BB168" s="222">
        <f>Q168</f>
        <v>25.7</v>
      </c>
      <c r="BC168" s="290">
        <f>R168*BB168</f>
        <v>436.9</v>
      </c>
      <c r="BD168" s="290">
        <f>T168*BB168</f>
        <v>5.140000000000001</v>
      </c>
      <c r="BE168" s="290">
        <f>U168*BB168</f>
        <v>616.8</v>
      </c>
      <c r="BF168" s="290">
        <f>V168*BB168</f>
        <v>128.5</v>
      </c>
    </row>
    <row r="169" spans="6:58" ht="12.75">
      <c r="F169" s="5"/>
      <c r="G169" s="309"/>
      <c r="H169" s="31"/>
      <c r="I169" s="31"/>
      <c r="J169" s="31"/>
      <c r="K169" s="31"/>
      <c r="L169" s="31"/>
      <c r="M169" s="30"/>
      <c r="N169" s="31"/>
      <c r="O169" s="31"/>
      <c r="P169" s="31"/>
      <c r="Q169" s="30"/>
      <c r="R169" s="33"/>
      <c r="S169" s="307"/>
      <c r="T169" s="59"/>
      <c r="U169" s="31"/>
      <c r="V169" s="31"/>
      <c r="W169" s="308"/>
      <c r="X169" s="289"/>
      <c r="Y169" s="290"/>
      <c r="Z169" s="290"/>
      <c r="AA169" s="290"/>
      <c r="AB169" s="290"/>
      <c r="AC169" s="290"/>
      <c r="AD169" s="290"/>
      <c r="AE169" s="290"/>
      <c r="AF169" s="51"/>
      <c r="AG169" s="290"/>
      <c r="AH169" s="222"/>
      <c r="AI169" s="222"/>
      <c r="AJ169" s="222"/>
      <c r="AK169" s="290"/>
      <c r="AL169" s="290"/>
      <c r="AM169" s="290"/>
      <c r="AN169" s="290"/>
      <c r="AP169" s="289"/>
      <c r="AQ169" s="222"/>
      <c r="AR169" s="222"/>
      <c r="AS169" s="222"/>
      <c r="AT169" s="290"/>
      <c r="AU169" s="290"/>
      <c r="AV169" s="290"/>
      <c r="AW169" s="290"/>
      <c r="AX169" s="51"/>
      <c r="AY169" s="290"/>
      <c r="AZ169" s="222"/>
      <c r="BA169" s="222"/>
      <c r="BB169" s="222"/>
      <c r="BC169" s="290"/>
      <c r="BD169" s="290"/>
      <c r="BE169" s="290"/>
      <c r="BF169" s="290"/>
    </row>
    <row r="170" spans="2:58" ht="12.75">
      <c r="B170" s="3" t="s">
        <v>679</v>
      </c>
      <c r="C170" s="3" t="s">
        <v>680</v>
      </c>
      <c r="D170" s="149" t="s">
        <v>626</v>
      </c>
      <c r="E170" s="149" t="s">
        <v>386</v>
      </c>
      <c r="F170" s="5">
        <v>1</v>
      </c>
      <c r="G170" s="150" t="s">
        <v>621</v>
      </c>
      <c r="H170" s="31"/>
      <c r="I170" s="31"/>
      <c r="J170" s="31"/>
      <c r="K170" s="31"/>
      <c r="L170" s="31">
        <v>26.3</v>
      </c>
      <c r="M170" s="30"/>
      <c r="N170" s="31">
        <v>26.3</v>
      </c>
      <c r="O170" s="31"/>
      <c r="P170" s="31"/>
      <c r="Q170" s="30"/>
      <c r="R170" s="33">
        <v>60</v>
      </c>
      <c r="S170" s="307">
        <v>10.38</v>
      </c>
      <c r="T170" s="59">
        <v>45.6</v>
      </c>
      <c r="U170" s="31">
        <v>1090</v>
      </c>
      <c r="V170" s="31">
        <v>187</v>
      </c>
      <c r="W170" s="308"/>
      <c r="X170" s="289"/>
      <c r="Y170" s="290">
        <f>L170</f>
        <v>26.3</v>
      </c>
      <c r="Z170" s="290"/>
      <c r="AA170" s="290">
        <f>N170</f>
        <v>26.3</v>
      </c>
      <c r="AB170" s="290">
        <f>R170*AA170</f>
        <v>1578</v>
      </c>
      <c r="AC170" s="290">
        <f>T170*AA170</f>
        <v>1199.28</v>
      </c>
      <c r="AD170" s="290">
        <f>U170*AA170</f>
        <v>28667</v>
      </c>
      <c r="AE170" s="290">
        <f>V170*AA170</f>
        <v>4918.1</v>
      </c>
      <c r="AF170" s="51"/>
      <c r="AG170" s="290"/>
      <c r="AH170" s="222"/>
      <c r="AI170" s="222"/>
      <c r="AJ170" s="222"/>
      <c r="AK170" s="290"/>
      <c r="AL170" s="290"/>
      <c r="AM170" s="290"/>
      <c r="AN170" s="290"/>
      <c r="AP170" s="289"/>
      <c r="AQ170" s="222"/>
      <c r="AR170" s="222"/>
      <c r="AS170" s="222"/>
      <c r="AT170" s="290"/>
      <c r="AU170" s="290"/>
      <c r="AV170" s="290"/>
      <c r="AW170" s="290"/>
      <c r="AX170" s="51"/>
      <c r="AY170" s="290"/>
      <c r="AZ170" s="222"/>
      <c r="BA170" s="222"/>
      <c r="BB170" s="222"/>
      <c r="BC170" s="290"/>
      <c r="BD170" s="290"/>
      <c r="BE170" s="290"/>
      <c r="BF170" s="290"/>
    </row>
    <row r="171" spans="6:58" ht="12.75">
      <c r="F171" s="5">
        <v>2</v>
      </c>
      <c r="G171" s="150" t="s">
        <v>459</v>
      </c>
      <c r="H171" s="31"/>
      <c r="I171" s="31"/>
      <c r="J171" s="31"/>
      <c r="K171" s="31">
        <v>26.3</v>
      </c>
      <c r="L171" s="31"/>
      <c r="M171" s="30"/>
      <c r="N171" s="31"/>
      <c r="O171" s="31"/>
      <c r="P171" s="31"/>
      <c r="Q171" s="30">
        <v>26.3</v>
      </c>
      <c r="R171" s="33">
        <v>17</v>
      </c>
      <c r="S171" s="307">
        <v>9.97</v>
      </c>
      <c r="T171" s="273">
        <v>9.56</v>
      </c>
      <c r="U171" s="31">
        <v>83</v>
      </c>
      <c r="V171" s="31">
        <v>23</v>
      </c>
      <c r="W171" s="308"/>
      <c r="X171" s="289"/>
      <c r="Y171" s="290"/>
      <c r="Z171" s="290"/>
      <c r="AA171" s="290"/>
      <c r="AB171" s="290"/>
      <c r="AC171" s="290"/>
      <c r="AD171" s="290"/>
      <c r="AE171" s="290"/>
      <c r="AF171" s="51"/>
      <c r="AG171" s="290"/>
      <c r="AH171" s="222"/>
      <c r="AI171" s="222"/>
      <c r="AJ171" s="222"/>
      <c r="AK171" s="290"/>
      <c r="AL171" s="290"/>
      <c r="AM171" s="290"/>
      <c r="AN171" s="290"/>
      <c r="AP171" s="289">
        <f>K171</f>
        <v>26.3</v>
      </c>
      <c r="AQ171" s="222"/>
      <c r="AR171" s="222"/>
      <c r="AS171" s="222">
        <f>Q171</f>
        <v>26.3</v>
      </c>
      <c r="AT171" s="290">
        <f>R171*AS171</f>
        <v>447.1</v>
      </c>
      <c r="AU171" s="290">
        <f>T171*AS171</f>
        <v>251.42800000000003</v>
      </c>
      <c r="AV171" s="290">
        <f>U171*AS171</f>
        <v>2182.9</v>
      </c>
      <c r="AW171" s="290">
        <f>V171*AS171</f>
        <v>604.9</v>
      </c>
      <c r="AX171" s="51"/>
      <c r="AY171" s="290"/>
      <c r="AZ171" s="222"/>
      <c r="BA171" s="222"/>
      <c r="BB171" s="222"/>
      <c r="BC171" s="290"/>
      <c r="BD171" s="290"/>
      <c r="BE171" s="290"/>
      <c r="BF171" s="290"/>
    </row>
    <row r="172" spans="6:58" ht="12.75">
      <c r="F172" s="5">
        <v>3</v>
      </c>
      <c r="G172" s="150" t="s">
        <v>460</v>
      </c>
      <c r="H172" s="31"/>
      <c r="I172" s="31"/>
      <c r="J172" s="31"/>
      <c r="K172" s="31"/>
      <c r="L172" s="31">
        <v>26.3</v>
      </c>
      <c r="M172" s="30"/>
      <c r="N172" s="31">
        <v>26.3</v>
      </c>
      <c r="O172" s="31"/>
      <c r="P172" s="31"/>
      <c r="Q172" s="30"/>
      <c r="R172" s="33">
        <v>80</v>
      </c>
      <c r="S172" s="307">
        <v>9.06</v>
      </c>
      <c r="T172" s="59">
        <v>1.33</v>
      </c>
      <c r="U172" s="31">
        <v>918</v>
      </c>
      <c r="V172" s="31">
        <v>16</v>
      </c>
      <c r="W172" s="308"/>
      <c r="X172" s="289"/>
      <c r="Y172" s="290">
        <f>L172</f>
        <v>26.3</v>
      </c>
      <c r="Z172" s="290"/>
      <c r="AA172" s="290">
        <f>N172</f>
        <v>26.3</v>
      </c>
      <c r="AB172" s="290">
        <f>R172*AA172</f>
        <v>2104</v>
      </c>
      <c r="AC172" s="290">
        <f>T172*AA172</f>
        <v>34.979000000000006</v>
      </c>
      <c r="AD172" s="290">
        <f>U172*AA172</f>
        <v>24143.4</v>
      </c>
      <c r="AE172" s="290">
        <f>V172*AA172</f>
        <v>420.8</v>
      </c>
      <c r="AF172" s="51"/>
      <c r="AG172" s="290"/>
      <c r="AH172" s="222"/>
      <c r="AI172" s="222"/>
      <c r="AJ172" s="222"/>
      <c r="AK172" s="290"/>
      <c r="AL172" s="290"/>
      <c r="AM172" s="290"/>
      <c r="AN172" s="290"/>
      <c r="AP172" s="289"/>
      <c r="AQ172" s="222"/>
      <c r="AR172" s="222"/>
      <c r="AS172" s="222"/>
      <c r="AT172" s="290"/>
      <c r="AU172" s="290"/>
      <c r="AV172" s="290"/>
      <c r="AW172" s="290"/>
      <c r="AX172" s="51"/>
      <c r="AY172" s="290"/>
      <c r="AZ172" s="222"/>
      <c r="BA172" s="222"/>
      <c r="BB172" s="222"/>
      <c r="BC172" s="290"/>
      <c r="BD172" s="290"/>
      <c r="BE172" s="290"/>
      <c r="BF172" s="290"/>
    </row>
    <row r="173" spans="6:58" ht="12.75">
      <c r="F173" s="5">
        <v>4</v>
      </c>
      <c r="G173" s="30" t="s">
        <v>461</v>
      </c>
      <c r="H173" s="31"/>
      <c r="I173" s="31"/>
      <c r="J173" s="31"/>
      <c r="K173" s="31">
        <v>26.3</v>
      </c>
      <c r="L173" s="31"/>
      <c r="M173" s="30"/>
      <c r="N173" s="31"/>
      <c r="O173" s="31"/>
      <c r="P173" s="31"/>
      <c r="Q173" s="30">
        <v>26.3</v>
      </c>
      <c r="R173" s="33">
        <v>17</v>
      </c>
      <c r="S173" s="307">
        <v>7.85</v>
      </c>
      <c r="T173" s="59">
        <v>0.24</v>
      </c>
      <c r="U173" s="31">
        <v>46</v>
      </c>
      <c r="V173" s="31">
        <v>5</v>
      </c>
      <c r="W173" s="308"/>
      <c r="X173" s="289"/>
      <c r="Y173" s="290"/>
      <c r="Z173" s="290"/>
      <c r="AA173" s="290"/>
      <c r="AB173" s="290"/>
      <c r="AC173" s="290"/>
      <c r="AD173" s="290"/>
      <c r="AE173" s="290"/>
      <c r="AF173" s="51"/>
      <c r="AG173" s="290"/>
      <c r="AH173" s="222"/>
      <c r="AI173" s="222"/>
      <c r="AJ173" s="222"/>
      <c r="AK173" s="290"/>
      <c r="AL173" s="290"/>
      <c r="AM173" s="290"/>
      <c r="AN173" s="290"/>
      <c r="AP173" s="289"/>
      <c r="AQ173" s="222"/>
      <c r="AR173" s="222"/>
      <c r="AS173" s="222"/>
      <c r="AT173" s="290"/>
      <c r="AU173" s="290"/>
      <c r="AV173" s="290"/>
      <c r="AW173" s="290"/>
      <c r="AX173" s="51"/>
      <c r="AY173" s="290">
        <f>K173</f>
        <v>26.3</v>
      </c>
      <c r="AZ173" s="222"/>
      <c r="BA173" s="222"/>
      <c r="BB173" s="222">
        <f>Q173</f>
        <v>26.3</v>
      </c>
      <c r="BC173" s="290">
        <f>R173*BB173</f>
        <v>447.1</v>
      </c>
      <c r="BD173" s="290">
        <f>T173*BB173</f>
        <v>6.312</v>
      </c>
      <c r="BE173" s="290">
        <f>U173*BB173</f>
        <v>1209.8</v>
      </c>
      <c r="BF173" s="290">
        <f>V173*BB173</f>
        <v>131.5</v>
      </c>
    </row>
    <row r="174" spans="6:58" ht="12.75">
      <c r="F174" s="5">
        <v>5</v>
      </c>
      <c r="G174" s="30" t="s">
        <v>483</v>
      </c>
      <c r="H174" s="31"/>
      <c r="I174" s="31"/>
      <c r="J174" s="31"/>
      <c r="K174" s="31"/>
      <c r="L174" s="31"/>
      <c r="M174" s="30">
        <v>26.3</v>
      </c>
      <c r="N174" s="31"/>
      <c r="O174" s="31"/>
      <c r="P174" s="31"/>
      <c r="Q174" s="30">
        <v>26.3</v>
      </c>
      <c r="R174" s="33">
        <v>17</v>
      </c>
      <c r="S174" s="307">
        <v>7.7</v>
      </c>
      <c r="T174" s="59">
        <v>0.2</v>
      </c>
      <c r="U174" s="31">
        <v>24</v>
      </c>
      <c r="V174" s="31">
        <v>5</v>
      </c>
      <c r="W174" s="308"/>
      <c r="X174" s="289"/>
      <c r="Y174" s="290"/>
      <c r="Z174" s="290"/>
      <c r="AA174" s="290"/>
      <c r="AB174" s="290"/>
      <c r="AC174" s="290"/>
      <c r="AD174" s="290"/>
      <c r="AE174" s="290"/>
      <c r="AF174" s="51"/>
      <c r="AG174" s="290"/>
      <c r="AH174" s="222"/>
      <c r="AI174" s="222"/>
      <c r="AJ174" s="222"/>
      <c r="AK174" s="290"/>
      <c r="AL174" s="290"/>
      <c r="AM174" s="290"/>
      <c r="AN174" s="290"/>
      <c r="AP174" s="289"/>
      <c r="AQ174" s="222"/>
      <c r="AR174" s="222"/>
      <c r="AS174" s="222"/>
      <c r="AT174" s="290"/>
      <c r="AU174" s="290"/>
      <c r="AV174" s="290"/>
      <c r="AW174" s="290"/>
      <c r="AX174" s="51"/>
      <c r="AY174" s="290"/>
      <c r="AZ174" s="222"/>
      <c r="BA174" s="222">
        <f>M174</f>
        <v>26.3</v>
      </c>
      <c r="BB174" s="222">
        <f>Q174</f>
        <v>26.3</v>
      </c>
      <c r="BC174" s="290">
        <f>R174*BB174</f>
        <v>447.1</v>
      </c>
      <c r="BD174" s="290">
        <f>T174*BB174</f>
        <v>5.260000000000001</v>
      </c>
      <c r="BE174" s="290">
        <f>U174*BB174</f>
        <v>631.2</v>
      </c>
      <c r="BF174" s="290">
        <f>V174*BB174</f>
        <v>131.5</v>
      </c>
    </row>
    <row r="175" spans="6:58" ht="12.75">
      <c r="F175" s="5"/>
      <c r="G175" s="309"/>
      <c r="H175" s="31"/>
      <c r="I175" s="31"/>
      <c r="J175" s="31"/>
      <c r="K175" s="31"/>
      <c r="L175" s="31"/>
      <c r="M175" s="30"/>
      <c r="N175" s="31"/>
      <c r="O175" s="31"/>
      <c r="P175" s="31"/>
      <c r="Q175" s="30"/>
      <c r="R175" s="33"/>
      <c r="S175" s="307"/>
      <c r="T175" s="59"/>
      <c r="U175" s="31"/>
      <c r="V175" s="31"/>
      <c r="W175" s="308"/>
      <c r="X175" s="289"/>
      <c r="Y175" s="290"/>
      <c r="Z175" s="290"/>
      <c r="AA175" s="290"/>
      <c r="AB175" s="290"/>
      <c r="AC175" s="290"/>
      <c r="AD175" s="290"/>
      <c r="AE175" s="290"/>
      <c r="AF175" s="51"/>
      <c r="AG175" s="290"/>
      <c r="AH175" s="222"/>
      <c r="AI175" s="222"/>
      <c r="AJ175" s="222"/>
      <c r="AK175" s="290"/>
      <c r="AL175" s="290"/>
      <c r="AM175" s="290"/>
      <c r="AN175" s="290"/>
      <c r="AP175" s="289"/>
      <c r="AQ175" s="222"/>
      <c r="AR175" s="222"/>
      <c r="AS175" s="222"/>
      <c r="AT175" s="290"/>
      <c r="AU175" s="290"/>
      <c r="AV175" s="290"/>
      <c r="AW175" s="290"/>
      <c r="AX175" s="51"/>
      <c r="AY175" s="290"/>
      <c r="AZ175" s="222"/>
      <c r="BA175" s="222"/>
      <c r="BB175" s="222"/>
      <c r="BC175" s="290"/>
      <c r="BD175" s="290"/>
      <c r="BE175" s="290"/>
      <c r="BF175" s="290"/>
    </row>
    <row r="176" spans="2:58" ht="12.75">
      <c r="B176" s="3" t="s">
        <v>681</v>
      </c>
      <c r="C176" s="3" t="s">
        <v>682</v>
      </c>
      <c r="D176" s="149" t="s">
        <v>626</v>
      </c>
      <c r="E176" s="149" t="s">
        <v>378</v>
      </c>
      <c r="F176" s="5">
        <v>1</v>
      </c>
      <c r="G176" s="150" t="s">
        <v>621</v>
      </c>
      <c r="H176" s="31"/>
      <c r="I176" s="31"/>
      <c r="J176" s="31"/>
      <c r="K176" s="31"/>
      <c r="L176" s="31">
        <v>57.9</v>
      </c>
      <c r="M176" s="30"/>
      <c r="N176" s="31">
        <v>57.9</v>
      </c>
      <c r="O176" s="31"/>
      <c r="P176" s="31"/>
      <c r="Q176" s="30"/>
      <c r="R176" s="33">
        <v>60</v>
      </c>
      <c r="S176" s="307">
        <v>11</v>
      </c>
      <c r="T176" s="59">
        <v>50</v>
      </c>
      <c r="U176" s="31">
        <v>1400</v>
      </c>
      <c r="V176" s="31">
        <v>185</v>
      </c>
      <c r="W176" s="308" t="s">
        <v>644</v>
      </c>
      <c r="X176" s="289"/>
      <c r="Y176" s="290">
        <f>L176</f>
        <v>57.9</v>
      </c>
      <c r="Z176" s="290"/>
      <c r="AA176" s="290">
        <f>N176</f>
        <v>57.9</v>
      </c>
      <c r="AB176" s="290">
        <f>R176*AA176</f>
        <v>3474</v>
      </c>
      <c r="AC176" s="290">
        <f>T176*AA176</f>
        <v>2895</v>
      </c>
      <c r="AD176" s="290">
        <f>U176*AA176</f>
        <v>81060</v>
      </c>
      <c r="AE176" s="290">
        <f>V176*AA176</f>
        <v>10711.5</v>
      </c>
      <c r="AF176" s="51"/>
      <c r="AG176" s="290"/>
      <c r="AH176" s="222"/>
      <c r="AI176" s="222"/>
      <c r="AJ176" s="222"/>
      <c r="AK176" s="290"/>
      <c r="AL176" s="290"/>
      <c r="AM176" s="290"/>
      <c r="AN176" s="290"/>
      <c r="AP176" s="289"/>
      <c r="AQ176" s="222"/>
      <c r="AR176" s="222"/>
      <c r="AS176" s="222"/>
      <c r="AT176" s="290"/>
      <c r="AU176" s="290"/>
      <c r="AV176" s="290"/>
      <c r="AW176" s="290"/>
      <c r="AX176" s="51"/>
      <c r="AY176" s="290"/>
      <c r="AZ176" s="222"/>
      <c r="BA176" s="222"/>
      <c r="BB176" s="222"/>
      <c r="BC176" s="290"/>
      <c r="BD176" s="290"/>
      <c r="BE176" s="290"/>
      <c r="BF176" s="290"/>
    </row>
    <row r="177" spans="6:58" ht="12.75">
      <c r="F177" s="5">
        <v>2</v>
      </c>
      <c r="G177" s="150" t="s">
        <v>670</v>
      </c>
      <c r="H177" s="31"/>
      <c r="I177" s="31"/>
      <c r="J177" s="31"/>
      <c r="K177" s="31">
        <v>92.6</v>
      </c>
      <c r="L177" s="31"/>
      <c r="M177" s="30"/>
      <c r="N177" s="31"/>
      <c r="O177" s="31"/>
      <c r="P177" s="31"/>
      <c r="Q177" s="30">
        <v>92.6</v>
      </c>
      <c r="R177" s="33">
        <v>17</v>
      </c>
      <c r="S177" s="307">
        <v>10</v>
      </c>
      <c r="T177" s="273">
        <v>4</v>
      </c>
      <c r="U177" s="31">
        <v>280</v>
      </c>
      <c r="V177" s="122">
        <v>0</v>
      </c>
      <c r="W177" s="308" t="s">
        <v>683</v>
      </c>
      <c r="X177" s="289"/>
      <c r="Y177" s="290"/>
      <c r="Z177" s="290"/>
      <c r="AA177" s="290"/>
      <c r="AB177" s="290"/>
      <c r="AC177" s="290"/>
      <c r="AD177" s="290"/>
      <c r="AE177" s="290"/>
      <c r="AF177" s="51"/>
      <c r="AG177" s="290"/>
      <c r="AH177" s="222"/>
      <c r="AI177" s="222"/>
      <c r="AJ177" s="222"/>
      <c r="AK177" s="290"/>
      <c r="AL177" s="290"/>
      <c r="AM177" s="290"/>
      <c r="AN177" s="290"/>
      <c r="AP177" s="289">
        <f>K177</f>
        <v>92.6</v>
      </c>
      <c r="AQ177" s="222"/>
      <c r="AR177" s="222"/>
      <c r="AS177" s="222">
        <f>Q177</f>
        <v>92.6</v>
      </c>
      <c r="AT177" s="290">
        <f>R177*AS177</f>
        <v>1574.1999999999998</v>
      </c>
      <c r="AU177" s="290">
        <f>T177*AS177</f>
        <v>370.4</v>
      </c>
      <c r="AV177" s="290">
        <f>U177*AS177</f>
        <v>25928</v>
      </c>
      <c r="AW177" s="290">
        <f>V177*AS177</f>
        <v>0</v>
      </c>
      <c r="AX177" s="51"/>
      <c r="AY177" s="290"/>
      <c r="AZ177" s="222"/>
      <c r="BA177" s="222"/>
      <c r="BB177" s="222"/>
      <c r="BC177" s="290"/>
      <c r="BD177" s="290"/>
      <c r="BE177" s="290"/>
      <c r="BF177" s="290"/>
    </row>
    <row r="178" spans="6:58" ht="12.75">
      <c r="F178" s="5">
        <v>3</v>
      </c>
      <c r="G178" s="150" t="s">
        <v>460</v>
      </c>
      <c r="H178" s="31"/>
      <c r="I178" s="31"/>
      <c r="J178" s="31"/>
      <c r="K178" s="31"/>
      <c r="L178" s="31">
        <v>57.9</v>
      </c>
      <c r="M178" s="30"/>
      <c r="N178" s="31">
        <v>57.9</v>
      </c>
      <c r="O178" s="31"/>
      <c r="P178" s="31"/>
      <c r="Q178" s="30"/>
      <c r="R178" s="33">
        <v>80</v>
      </c>
      <c r="S178" s="307">
        <v>9.24</v>
      </c>
      <c r="T178" s="59">
        <v>1.23</v>
      </c>
      <c r="U178" s="31">
        <v>980</v>
      </c>
      <c r="V178" s="31">
        <v>25</v>
      </c>
      <c r="W178" s="308"/>
      <c r="X178" s="289"/>
      <c r="Y178" s="290">
        <f>L178</f>
        <v>57.9</v>
      </c>
      <c r="Z178" s="290"/>
      <c r="AA178" s="290">
        <f>N178</f>
        <v>57.9</v>
      </c>
      <c r="AB178" s="290">
        <f>R178*AA178</f>
        <v>4632</v>
      </c>
      <c r="AC178" s="290">
        <f>T178*AA178</f>
        <v>71.217</v>
      </c>
      <c r="AD178" s="290">
        <f>U178*AA178</f>
        <v>56742</v>
      </c>
      <c r="AE178" s="290">
        <f>V178*AA178</f>
        <v>1447.5</v>
      </c>
      <c r="AF178" s="51"/>
      <c r="AG178" s="290"/>
      <c r="AH178" s="222"/>
      <c r="AI178" s="222"/>
      <c r="AJ178" s="222"/>
      <c r="AK178" s="290"/>
      <c r="AL178" s="290"/>
      <c r="AM178" s="290"/>
      <c r="AN178" s="290"/>
      <c r="AP178" s="289"/>
      <c r="AQ178" s="222"/>
      <c r="AR178" s="222"/>
      <c r="AS178" s="222"/>
      <c r="AT178" s="290"/>
      <c r="AU178" s="290"/>
      <c r="AV178" s="290"/>
      <c r="AW178" s="290"/>
      <c r="AX178" s="51"/>
      <c r="AY178" s="290"/>
      <c r="AZ178" s="222"/>
      <c r="BA178" s="222"/>
      <c r="BB178" s="222"/>
      <c r="BC178" s="290"/>
      <c r="BD178" s="290"/>
      <c r="BE178" s="290"/>
      <c r="BF178" s="290"/>
    </row>
    <row r="179" spans="6:58" ht="12.75">
      <c r="F179" s="5">
        <v>4</v>
      </c>
      <c r="G179" s="30" t="s">
        <v>649</v>
      </c>
      <c r="H179" s="31"/>
      <c r="I179" s="31"/>
      <c r="J179" s="31"/>
      <c r="K179" s="31">
        <v>92.6</v>
      </c>
      <c r="L179" s="31"/>
      <c r="M179" s="30"/>
      <c r="N179" s="31"/>
      <c r="O179" s="31"/>
      <c r="P179" s="31"/>
      <c r="Q179" s="30">
        <v>92.6</v>
      </c>
      <c r="R179" s="33">
        <v>17</v>
      </c>
      <c r="S179" s="307">
        <v>8.73</v>
      </c>
      <c r="T179" s="59">
        <v>0.55</v>
      </c>
      <c r="U179" s="31">
        <v>490</v>
      </c>
      <c r="V179" s="31">
        <v>10</v>
      </c>
      <c r="W179" s="308"/>
      <c r="X179" s="289"/>
      <c r="Y179" s="290"/>
      <c r="Z179" s="290"/>
      <c r="AA179" s="290"/>
      <c r="AB179" s="290"/>
      <c r="AC179" s="290"/>
      <c r="AD179" s="290"/>
      <c r="AE179" s="290"/>
      <c r="AF179" s="51"/>
      <c r="AG179" s="290"/>
      <c r="AH179" s="222"/>
      <c r="AI179" s="222"/>
      <c r="AJ179" s="222"/>
      <c r="AK179" s="290"/>
      <c r="AL179" s="290"/>
      <c r="AM179" s="290"/>
      <c r="AN179" s="290"/>
      <c r="AP179" s="289"/>
      <c r="AQ179" s="222"/>
      <c r="AR179" s="222"/>
      <c r="AS179" s="222"/>
      <c r="AT179" s="290"/>
      <c r="AU179" s="290"/>
      <c r="AV179" s="290"/>
      <c r="AW179" s="290"/>
      <c r="AX179" s="51"/>
      <c r="AY179" s="290">
        <f>K179</f>
        <v>92.6</v>
      </c>
      <c r="AZ179" s="222"/>
      <c r="BA179" s="222"/>
      <c r="BB179" s="222">
        <f>Q179</f>
        <v>92.6</v>
      </c>
      <c r="BC179" s="290">
        <f>R179*BB179</f>
        <v>1574.1999999999998</v>
      </c>
      <c r="BD179" s="290">
        <f>T179*BB179</f>
        <v>50.93</v>
      </c>
      <c r="BE179" s="290">
        <f>U179*BB179</f>
        <v>45374</v>
      </c>
      <c r="BF179" s="290">
        <f>V179*BB179</f>
        <v>926</v>
      </c>
    </row>
    <row r="180" spans="6:58" ht="12.75">
      <c r="F180" s="5">
        <v>5</v>
      </c>
      <c r="G180" s="30" t="s">
        <v>676</v>
      </c>
      <c r="H180" s="31"/>
      <c r="I180" s="31"/>
      <c r="J180" s="31"/>
      <c r="K180" s="31"/>
      <c r="L180" s="31"/>
      <c r="M180" s="30">
        <v>92.6</v>
      </c>
      <c r="N180" s="31"/>
      <c r="O180" s="31"/>
      <c r="P180" s="31"/>
      <c r="Q180" s="30">
        <v>92.6</v>
      </c>
      <c r="R180" s="33">
        <v>17</v>
      </c>
      <c r="S180" s="307">
        <v>7.79</v>
      </c>
      <c r="T180" s="59">
        <v>0.22</v>
      </c>
      <c r="U180" s="31">
        <v>50</v>
      </c>
      <c r="V180" s="31">
        <v>10</v>
      </c>
      <c r="W180" s="308"/>
      <c r="X180" s="289"/>
      <c r="Y180" s="290"/>
      <c r="Z180" s="290"/>
      <c r="AA180" s="290"/>
      <c r="AB180" s="290"/>
      <c r="AC180" s="290"/>
      <c r="AD180" s="290"/>
      <c r="AE180" s="290"/>
      <c r="AF180" s="51"/>
      <c r="AG180" s="290"/>
      <c r="AH180" s="222"/>
      <c r="AI180" s="222"/>
      <c r="AJ180" s="222"/>
      <c r="AK180" s="290"/>
      <c r="AL180" s="290"/>
      <c r="AM180" s="290"/>
      <c r="AN180" s="290"/>
      <c r="AP180" s="289"/>
      <c r="AQ180" s="222"/>
      <c r="AR180" s="222"/>
      <c r="AS180" s="222"/>
      <c r="AT180" s="290"/>
      <c r="AU180" s="290"/>
      <c r="AV180" s="290"/>
      <c r="AW180" s="290"/>
      <c r="AX180" s="51"/>
      <c r="AY180" s="290"/>
      <c r="AZ180" s="222"/>
      <c r="BA180" s="222">
        <f>M180</f>
        <v>92.6</v>
      </c>
      <c r="BB180" s="222">
        <f>Q180</f>
        <v>92.6</v>
      </c>
      <c r="BC180" s="290">
        <f>R180*BB180</f>
        <v>1574.1999999999998</v>
      </c>
      <c r="BD180" s="290">
        <f>T180*BB180</f>
        <v>20.372</v>
      </c>
      <c r="BE180" s="290">
        <f>U180*BB180</f>
        <v>4630</v>
      </c>
      <c r="BF180" s="290">
        <f>V180*BB180</f>
        <v>926</v>
      </c>
    </row>
    <row r="181" spans="6:58" ht="12.75">
      <c r="F181" s="5">
        <v>6</v>
      </c>
      <c r="G181" s="30" t="s">
        <v>662</v>
      </c>
      <c r="H181" s="31"/>
      <c r="I181" s="31"/>
      <c r="J181" s="31"/>
      <c r="K181" s="31"/>
      <c r="L181" s="31"/>
      <c r="M181" s="30">
        <v>92.6</v>
      </c>
      <c r="N181" s="31"/>
      <c r="O181" s="31"/>
      <c r="P181" s="31"/>
      <c r="Q181" s="30">
        <v>92.6</v>
      </c>
      <c r="R181" s="33">
        <v>17</v>
      </c>
      <c r="S181" s="307">
        <v>7.71</v>
      </c>
      <c r="T181" s="59">
        <v>0.22</v>
      </c>
      <c r="U181" s="31">
        <v>50</v>
      </c>
      <c r="V181" s="31">
        <v>10</v>
      </c>
      <c r="W181" s="308"/>
      <c r="X181" s="289"/>
      <c r="Y181" s="290"/>
      <c r="Z181" s="290"/>
      <c r="AA181" s="290"/>
      <c r="AB181" s="290"/>
      <c r="AC181" s="290"/>
      <c r="AD181" s="290"/>
      <c r="AE181" s="290"/>
      <c r="AF181" s="51"/>
      <c r="AG181" s="290"/>
      <c r="AH181" s="222"/>
      <c r="AI181" s="222"/>
      <c r="AJ181" s="222"/>
      <c r="AK181" s="290"/>
      <c r="AL181" s="290"/>
      <c r="AM181" s="290"/>
      <c r="AN181" s="290"/>
      <c r="AP181" s="289"/>
      <c r="AQ181" s="222"/>
      <c r="AR181" s="222"/>
      <c r="AS181" s="222"/>
      <c r="AT181" s="290"/>
      <c r="AU181" s="290"/>
      <c r="AV181" s="290"/>
      <c r="AW181" s="290"/>
      <c r="AX181" s="51"/>
      <c r="AY181" s="290"/>
      <c r="AZ181" s="222"/>
      <c r="BA181" s="222">
        <f>M181</f>
        <v>92.6</v>
      </c>
      <c r="BB181" s="222">
        <f>Q181</f>
        <v>92.6</v>
      </c>
      <c r="BC181" s="290">
        <f>R181*BB181</f>
        <v>1574.1999999999998</v>
      </c>
      <c r="BD181" s="290">
        <f>T181*BB181</f>
        <v>20.372</v>
      </c>
      <c r="BE181" s="290">
        <f>U181*BB181</f>
        <v>4630</v>
      </c>
      <c r="BF181" s="290">
        <f>V181*BB181</f>
        <v>926</v>
      </c>
    </row>
    <row r="182" spans="6:58" ht="12.75">
      <c r="F182" s="5">
        <v>7</v>
      </c>
      <c r="G182" s="30" t="s">
        <v>663</v>
      </c>
      <c r="H182" s="31"/>
      <c r="I182" s="31"/>
      <c r="J182" s="31"/>
      <c r="K182" s="31"/>
      <c r="L182" s="31"/>
      <c r="M182" s="30">
        <v>92.6</v>
      </c>
      <c r="N182" s="31"/>
      <c r="O182" s="31"/>
      <c r="P182" s="31"/>
      <c r="Q182" s="30">
        <v>92.6</v>
      </c>
      <c r="R182" s="33">
        <v>17</v>
      </c>
      <c r="S182" s="307">
        <v>7.5</v>
      </c>
      <c r="T182" s="59">
        <v>0.21</v>
      </c>
      <c r="U182" s="31">
        <v>50</v>
      </c>
      <c r="V182" s="31">
        <v>10</v>
      </c>
      <c r="W182" s="308"/>
      <c r="X182" s="289"/>
      <c r="Y182" s="290"/>
      <c r="Z182" s="290"/>
      <c r="AA182" s="290"/>
      <c r="AB182" s="290"/>
      <c r="AC182" s="290"/>
      <c r="AD182" s="290"/>
      <c r="AE182" s="290"/>
      <c r="AF182" s="51"/>
      <c r="AG182" s="290"/>
      <c r="AH182" s="222"/>
      <c r="AI182" s="222"/>
      <c r="AJ182" s="222"/>
      <c r="AK182" s="290"/>
      <c r="AL182" s="290"/>
      <c r="AM182" s="290"/>
      <c r="AN182" s="290"/>
      <c r="AP182" s="289"/>
      <c r="AQ182" s="222"/>
      <c r="AR182" s="222"/>
      <c r="AS182" s="222"/>
      <c r="AT182" s="290"/>
      <c r="AU182" s="290"/>
      <c r="AV182" s="290"/>
      <c r="AW182" s="290"/>
      <c r="AX182" s="51"/>
      <c r="AY182" s="290"/>
      <c r="AZ182" s="222"/>
      <c r="BA182" s="222">
        <f>M182</f>
        <v>92.6</v>
      </c>
      <c r="BB182" s="222">
        <f>Q182</f>
        <v>92.6</v>
      </c>
      <c r="BC182" s="290">
        <f>R182*BB182</f>
        <v>1574.1999999999998</v>
      </c>
      <c r="BD182" s="290">
        <f>T182*BB182</f>
        <v>19.445999999999998</v>
      </c>
      <c r="BE182" s="290">
        <f>U182*BB182</f>
        <v>4630</v>
      </c>
      <c r="BF182" s="290">
        <f>V182*BB182</f>
        <v>926</v>
      </c>
    </row>
    <row r="183" spans="6:58" ht="12.75">
      <c r="F183" s="5"/>
      <c r="G183" s="309"/>
      <c r="H183" s="31"/>
      <c r="I183" s="31"/>
      <c r="J183" s="31"/>
      <c r="K183" s="31"/>
      <c r="L183" s="31"/>
      <c r="M183" s="30"/>
      <c r="N183" s="31"/>
      <c r="O183" s="31"/>
      <c r="P183" s="31"/>
      <c r="Q183" s="30"/>
      <c r="R183" s="33"/>
      <c r="S183" s="307"/>
      <c r="T183" s="59"/>
      <c r="U183" s="31"/>
      <c r="V183" s="31"/>
      <c r="W183" s="308"/>
      <c r="X183" s="289"/>
      <c r="Y183" s="290"/>
      <c r="Z183" s="290"/>
      <c r="AA183" s="290"/>
      <c r="AB183" s="290"/>
      <c r="AC183" s="290"/>
      <c r="AD183" s="290"/>
      <c r="AE183" s="290"/>
      <c r="AF183" s="51"/>
      <c r="AG183" s="290"/>
      <c r="AH183" s="222"/>
      <c r="AI183" s="222"/>
      <c r="AJ183" s="222"/>
      <c r="AK183" s="290"/>
      <c r="AL183" s="290"/>
      <c r="AM183" s="290"/>
      <c r="AN183" s="290"/>
      <c r="AP183" s="289"/>
      <c r="AQ183" s="222"/>
      <c r="AR183" s="222"/>
      <c r="AS183" s="222"/>
      <c r="AT183" s="290"/>
      <c r="AU183" s="290"/>
      <c r="AV183" s="290"/>
      <c r="AW183" s="290"/>
      <c r="AX183" s="51"/>
      <c r="AY183" s="290"/>
      <c r="AZ183" s="222"/>
      <c r="BA183" s="222"/>
      <c r="BB183" s="222"/>
      <c r="BC183" s="290"/>
      <c r="BD183" s="290"/>
      <c r="BE183" s="290"/>
      <c r="BF183" s="290"/>
    </row>
    <row r="184" spans="2:58" ht="12.75">
      <c r="B184" s="3" t="s">
        <v>684</v>
      </c>
      <c r="C184" s="3" t="s">
        <v>685</v>
      </c>
      <c r="D184" s="149" t="s">
        <v>626</v>
      </c>
      <c r="E184" s="149" t="s">
        <v>651</v>
      </c>
      <c r="F184" s="5">
        <v>1</v>
      </c>
      <c r="G184" s="150" t="s">
        <v>621</v>
      </c>
      <c r="H184" s="31"/>
      <c r="I184" s="31"/>
      <c r="J184" s="31"/>
      <c r="K184" s="31"/>
      <c r="L184" s="31">
        <v>206</v>
      </c>
      <c r="M184" s="30"/>
      <c r="N184" s="31">
        <v>206</v>
      </c>
      <c r="O184" s="31"/>
      <c r="P184" s="31"/>
      <c r="Q184" s="30"/>
      <c r="R184" s="33">
        <v>60</v>
      </c>
      <c r="S184" s="307">
        <v>11.03</v>
      </c>
      <c r="T184" s="59">
        <v>49.9</v>
      </c>
      <c r="U184" s="31">
        <v>1396</v>
      </c>
      <c r="V184" s="31">
        <v>187</v>
      </c>
      <c r="W184" s="308"/>
      <c r="X184" s="289"/>
      <c r="Y184" s="290">
        <f>L184</f>
        <v>206</v>
      </c>
      <c r="Z184" s="290"/>
      <c r="AA184" s="290">
        <f>N184</f>
        <v>206</v>
      </c>
      <c r="AB184" s="290">
        <f>R184*AA184</f>
        <v>12360</v>
      </c>
      <c r="AC184" s="290">
        <f>T184*AA184</f>
        <v>10279.4</v>
      </c>
      <c r="AD184" s="290">
        <f>U184*AA184</f>
        <v>287576</v>
      </c>
      <c r="AE184" s="290">
        <f>V184*AA184</f>
        <v>38522</v>
      </c>
      <c r="AF184" s="51"/>
      <c r="AG184" s="290"/>
      <c r="AH184" s="222"/>
      <c r="AI184" s="222"/>
      <c r="AJ184" s="222"/>
      <c r="AK184" s="290"/>
      <c r="AL184" s="290"/>
      <c r="AM184" s="290"/>
      <c r="AN184" s="290"/>
      <c r="AP184" s="289"/>
      <c r="AQ184" s="222"/>
      <c r="AR184" s="222"/>
      <c r="AS184" s="222"/>
      <c r="AT184" s="290"/>
      <c r="AU184" s="290"/>
      <c r="AV184" s="290"/>
      <c r="AW184" s="290"/>
      <c r="AX184" s="51"/>
      <c r="AY184" s="290"/>
      <c r="AZ184" s="222"/>
      <c r="BA184" s="222"/>
      <c r="BB184" s="222"/>
      <c r="BC184" s="290"/>
      <c r="BD184" s="290"/>
      <c r="BE184" s="290"/>
      <c r="BF184" s="290"/>
    </row>
    <row r="185" spans="6:58" ht="12.75">
      <c r="F185" s="5">
        <v>2</v>
      </c>
      <c r="G185" s="150" t="s">
        <v>459</v>
      </c>
      <c r="H185" s="31"/>
      <c r="I185" s="31"/>
      <c r="J185" s="31"/>
      <c r="K185" s="31">
        <v>206</v>
      </c>
      <c r="L185" s="31"/>
      <c r="M185" s="30"/>
      <c r="N185" s="31"/>
      <c r="O185" s="31"/>
      <c r="P185" s="31"/>
      <c r="Q185" s="30">
        <v>206</v>
      </c>
      <c r="R185" s="33">
        <v>17</v>
      </c>
      <c r="S185" s="307">
        <v>10.42</v>
      </c>
      <c r="T185" s="273">
        <v>4.08</v>
      </c>
      <c r="U185" s="31">
        <v>230</v>
      </c>
      <c r="V185" s="31">
        <v>42</v>
      </c>
      <c r="W185" s="308"/>
      <c r="X185" s="289"/>
      <c r="Y185" s="290"/>
      <c r="Z185" s="290"/>
      <c r="AA185" s="290"/>
      <c r="AB185" s="290"/>
      <c r="AC185" s="290"/>
      <c r="AD185" s="290"/>
      <c r="AE185" s="290"/>
      <c r="AF185" s="51"/>
      <c r="AG185" s="290"/>
      <c r="AH185" s="222"/>
      <c r="AI185" s="222"/>
      <c r="AJ185" s="222"/>
      <c r="AK185" s="290"/>
      <c r="AL185" s="290"/>
      <c r="AM185" s="290"/>
      <c r="AN185" s="290"/>
      <c r="AP185" s="289">
        <f>K185</f>
        <v>206</v>
      </c>
      <c r="AQ185" s="222"/>
      <c r="AR185" s="222"/>
      <c r="AS185" s="222">
        <f>Q185</f>
        <v>206</v>
      </c>
      <c r="AT185" s="290">
        <f>R185*AS185</f>
        <v>3502</v>
      </c>
      <c r="AU185" s="290">
        <f>T185*AS185</f>
        <v>840.48</v>
      </c>
      <c r="AV185" s="290">
        <f>U185*AS185</f>
        <v>47380</v>
      </c>
      <c r="AW185" s="290">
        <f>V185*AS185</f>
        <v>8652</v>
      </c>
      <c r="AX185" s="51"/>
      <c r="AY185" s="290"/>
      <c r="AZ185" s="222"/>
      <c r="BA185" s="222"/>
      <c r="BB185" s="222"/>
      <c r="BC185" s="290"/>
      <c r="BD185" s="290"/>
      <c r="BE185" s="290"/>
      <c r="BF185" s="290"/>
    </row>
    <row r="186" spans="6:58" ht="12.75">
      <c r="F186" s="5">
        <v>3</v>
      </c>
      <c r="G186" s="150" t="s">
        <v>460</v>
      </c>
      <c r="H186" s="31"/>
      <c r="I186" s="31"/>
      <c r="J186" s="31"/>
      <c r="K186" s="31"/>
      <c r="L186" s="31">
        <v>206</v>
      </c>
      <c r="M186" s="30"/>
      <c r="N186" s="31">
        <v>206</v>
      </c>
      <c r="O186" s="31"/>
      <c r="P186" s="31"/>
      <c r="Q186" s="30"/>
      <c r="R186" s="33">
        <v>80</v>
      </c>
      <c r="S186" s="307">
        <v>9.24</v>
      </c>
      <c r="T186" s="59">
        <v>1.23</v>
      </c>
      <c r="U186" s="31">
        <v>975</v>
      </c>
      <c r="V186" s="31">
        <v>21</v>
      </c>
      <c r="W186" s="308"/>
      <c r="X186" s="289"/>
      <c r="Y186" s="290">
        <f>L186</f>
        <v>206</v>
      </c>
      <c r="Z186" s="290"/>
      <c r="AA186" s="290">
        <f>N186</f>
        <v>206</v>
      </c>
      <c r="AB186" s="290">
        <f>R186*AA186</f>
        <v>16480</v>
      </c>
      <c r="AC186" s="290">
        <f>T186*AA186</f>
        <v>253.38</v>
      </c>
      <c r="AD186" s="290">
        <f>U186*AA186</f>
        <v>200850</v>
      </c>
      <c r="AE186" s="290">
        <f>V186*AA186</f>
        <v>4326</v>
      </c>
      <c r="AF186" s="51"/>
      <c r="AG186" s="290"/>
      <c r="AH186" s="222"/>
      <c r="AI186" s="222"/>
      <c r="AJ186" s="222"/>
      <c r="AK186" s="290"/>
      <c r="AL186" s="290"/>
      <c r="AM186" s="290"/>
      <c r="AN186" s="290"/>
      <c r="AP186" s="289"/>
      <c r="AQ186" s="222"/>
      <c r="AR186" s="222"/>
      <c r="AS186" s="222"/>
      <c r="AT186" s="290"/>
      <c r="AU186" s="290"/>
      <c r="AV186" s="290"/>
      <c r="AW186" s="290"/>
      <c r="AX186" s="51"/>
      <c r="AY186" s="290"/>
      <c r="AZ186" s="222"/>
      <c r="BA186" s="222"/>
      <c r="BB186" s="222"/>
      <c r="BC186" s="290"/>
      <c r="BD186" s="290"/>
      <c r="BE186" s="290"/>
      <c r="BF186" s="290"/>
    </row>
    <row r="187" spans="6:58" ht="12.75">
      <c r="F187" s="5">
        <v>4</v>
      </c>
      <c r="G187" s="30" t="s">
        <v>461</v>
      </c>
      <c r="H187" s="31"/>
      <c r="I187" s="31"/>
      <c r="J187" s="31"/>
      <c r="K187" s="31">
        <v>206</v>
      </c>
      <c r="L187" s="31"/>
      <c r="M187" s="30"/>
      <c r="N187" s="31"/>
      <c r="O187" s="31"/>
      <c r="P187" s="31"/>
      <c r="Q187" s="30">
        <v>206</v>
      </c>
      <c r="R187" s="33">
        <v>17</v>
      </c>
      <c r="S187" s="307">
        <v>8.73</v>
      </c>
      <c r="T187" s="59">
        <v>0.55</v>
      </c>
      <c r="U187" s="31">
        <v>478</v>
      </c>
      <c r="V187" s="31">
        <v>7</v>
      </c>
      <c r="W187" s="308"/>
      <c r="X187" s="289"/>
      <c r="Y187" s="290"/>
      <c r="Z187" s="290"/>
      <c r="AA187" s="290"/>
      <c r="AB187" s="290"/>
      <c r="AC187" s="290"/>
      <c r="AD187" s="290"/>
      <c r="AE187" s="290"/>
      <c r="AF187" s="51"/>
      <c r="AG187" s="290"/>
      <c r="AH187" s="222"/>
      <c r="AI187" s="222"/>
      <c r="AJ187" s="222"/>
      <c r="AK187" s="290"/>
      <c r="AL187" s="290"/>
      <c r="AM187" s="290"/>
      <c r="AN187" s="290"/>
      <c r="AP187" s="289"/>
      <c r="AQ187" s="222"/>
      <c r="AR187" s="222"/>
      <c r="AS187" s="222"/>
      <c r="AT187" s="290"/>
      <c r="AU187" s="290"/>
      <c r="AV187" s="290"/>
      <c r="AW187" s="290"/>
      <c r="AX187" s="51"/>
      <c r="AY187" s="290">
        <f>K187</f>
        <v>206</v>
      </c>
      <c r="AZ187" s="222"/>
      <c r="BA187" s="222"/>
      <c r="BB187" s="222">
        <f>Q187</f>
        <v>206</v>
      </c>
      <c r="BC187" s="290">
        <f>R187*BB187</f>
        <v>3502</v>
      </c>
      <c r="BD187" s="290">
        <f>T187*BB187</f>
        <v>113.30000000000001</v>
      </c>
      <c r="BE187" s="290">
        <f>U187*BB187</f>
        <v>98468</v>
      </c>
      <c r="BF187" s="290">
        <f>V187*BB187</f>
        <v>1442</v>
      </c>
    </row>
    <row r="188" spans="6:58" ht="12.75">
      <c r="F188" s="5">
        <v>5</v>
      </c>
      <c r="G188" s="30" t="s">
        <v>483</v>
      </c>
      <c r="H188" s="31"/>
      <c r="I188" s="31"/>
      <c r="J188" s="31"/>
      <c r="K188" s="31"/>
      <c r="L188" s="31"/>
      <c r="M188" s="30">
        <v>206</v>
      </c>
      <c r="N188" s="31"/>
      <c r="O188" s="31"/>
      <c r="P188" s="31"/>
      <c r="Q188" s="30">
        <v>206</v>
      </c>
      <c r="R188" s="33">
        <v>17</v>
      </c>
      <c r="S188" s="307">
        <v>7.79</v>
      </c>
      <c r="T188" s="59">
        <v>0.22</v>
      </c>
      <c r="U188" s="31">
        <v>60</v>
      </c>
      <c r="V188" s="31">
        <v>10</v>
      </c>
      <c r="W188" s="308"/>
      <c r="X188" s="289"/>
      <c r="Y188" s="290"/>
      <c r="Z188" s="290"/>
      <c r="AA188" s="290"/>
      <c r="AB188" s="290"/>
      <c r="AC188" s="290"/>
      <c r="AD188" s="290"/>
      <c r="AE188" s="290"/>
      <c r="AF188" s="51"/>
      <c r="AG188" s="290"/>
      <c r="AH188" s="222"/>
      <c r="AI188" s="222"/>
      <c r="AJ188" s="222"/>
      <c r="AK188" s="290"/>
      <c r="AL188" s="290"/>
      <c r="AM188" s="290"/>
      <c r="AN188" s="290"/>
      <c r="AP188" s="289"/>
      <c r="AQ188" s="222"/>
      <c r="AR188" s="222"/>
      <c r="AS188" s="222"/>
      <c r="AT188" s="290"/>
      <c r="AU188" s="290"/>
      <c r="AV188" s="290"/>
      <c r="AW188" s="290"/>
      <c r="AX188" s="51"/>
      <c r="AY188" s="290"/>
      <c r="AZ188" s="222"/>
      <c r="BA188" s="222">
        <f>M188</f>
        <v>206</v>
      </c>
      <c r="BB188" s="222">
        <f>Q188</f>
        <v>206</v>
      </c>
      <c r="BC188" s="290">
        <f>R188*BB188</f>
        <v>3502</v>
      </c>
      <c r="BD188" s="290">
        <f>T188*BB188</f>
        <v>45.32</v>
      </c>
      <c r="BE188" s="290">
        <f>U188*BB188</f>
        <v>12360</v>
      </c>
      <c r="BF188" s="290">
        <f>V188*BB188</f>
        <v>2060</v>
      </c>
    </row>
    <row r="189" spans="6:58" ht="12.75">
      <c r="F189" s="5">
        <v>6</v>
      </c>
      <c r="G189" s="30" t="s">
        <v>665</v>
      </c>
      <c r="H189" s="31"/>
      <c r="I189" s="31"/>
      <c r="J189" s="31"/>
      <c r="K189" s="31"/>
      <c r="L189" s="31"/>
      <c r="M189" s="30">
        <v>206</v>
      </c>
      <c r="N189" s="31"/>
      <c r="O189" s="31"/>
      <c r="P189" s="31"/>
      <c r="Q189" s="30">
        <v>206</v>
      </c>
      <c r="R189" s="33">
        <v>17</v>
      </c>
      <c r="S189" s="307">
        <v>7.71</v>
      </c>
      <c r="T189" s="59">
        <v>0.2</v>
      </c>
      <c r="U189" s="31">
        <v>34</v>
      </c>
      <c r="V189" s="31">
        <v>10</v>
      </c>
      <c r="W189" s="308"/>
      <c r="X189" s="289"/>
      <c r="Y189" s="290"/>
      <c r="Z189" s="290"/>
      <c r="AA189" s="290"/>
      <c r="AB189" s="290"/>
      <c r="AC189" s="290"/>
      <c r="AD189" s="290"/>
      <c r="AE189" s="290"/>
      <c r="AF189" s="51"/>
      <c r="AG189" s="290"/>
      <c r="AH189" s="222"/>
      <c r="AI189" s="222"/>
      <c r="AJ189" s="222"/>
      <c r="AK189" s="290"/>
      <c r="AL189" s="290"/>
      <c r="AM189" s="290"/>
      <c r="AN189" s="290"/>
      <c r="AP189" s="289"/>
      <c r="AQ189" s="222"/>
      <c r="AR189" s="222"/>
      <c r="AS189" s="222"/>
      <c r="AT189" s="290"/>
      <c r="AU189" s="290"/>
      <c r="AV189" s="290"/>
      <c r="AW189" s="290"/>
      <c r="AX189" s="51"/>
      <c r="AY189" s="290"/>
      <c r="AZ189" s="222"/>
      <c r="BA189" s="222">
        <f>M189</f>
        <v>206</v>
      </c>
      <c r="BB189" s="222">
        <f>Q189</f>
        <v>206</v>
      </c>
      <c r="BC189" s="290">
        <f>R189*BB189</f>
        <v>3502</v>
      </c>
      <c r="BD189" s="290">
        <f>T189*BB189</f>
        <v>41.2</v>
      </c>
      <c r="BE189" s="290">
        <f>U189*BB189</f>
        <v>7004</v>
      </c>
      <c r="BF189" s="290">
        <f>V189*BB189</f>
        <v>2060</v>
      </c>
    </row>
    <row r="190" spans="6:58" ht="12.75">
      <c r="F190" s="5">
        <v>7</v>
      </c>
      <c r="G190" s="30" t="s">
        <v>666</v>
      </c>
      <c r="H190" s="31"/>
      <c r="I190" s="31"/>
      <c r="J190" s="31"/>
      <c r="K190" s="31"/>
      <c r="L190" s="31"/>
      <c r="M190" s="30">
        <v>206</v>
      </c>
      <c r="N190" s="31"/>
      <c r="O190" s="31"/>
      <c r="P190" s="31"/>
      <c r="Q190" s="30">
        <v>206</v>
      </c>
      <c r="R190" s="33">
        <v>17</v>
      </c>
      <c r="S190" s="307">
        <v>7.71</v>
      </c>
      <c r="T190" s="59">
        <v>0.2</v>
      </c>
      <c r="U190" s="31">
        <v>34</v>
      </c>
      <c r="V190" s="31">
        <v>10</v>
      </c>
      <c r="W190" s="308"/>
      <c r="X190" s="289"/>
      <c r="Y190" s="290"/>
      <c r="Z190" s="290"/>
      <c r="AA190" s="290"/>
      <c r="AB190" s="290"/>
      <c r="AC190" s="290"/>
      <c r="AD190" s="290"/>
      <c r="AE190" s="290"/>
      <c r="AF190" s="51"/>
      <c r="AG190" s="290"/>
      <c r="AH190" s="222"/>
      <c r="AI190" s="222"/>
      <c r="AJ190" s="222"/>
      <c r="AK190" s="290"/>
      <c r="AL190" s="290"/>
      <c r="AM190" s="290"/>
      <c r="AN190" s="290"/>
      <c r="AP190" s="289"/>
      <c r="AQ190" s="222"/>
      <c r="AR190" s="222"/>
      <c r="AS190" s="222"/>
      <c r="AT190" s="290"/>
      <c r="AU190" s="290"/>
      <c r="AV190" s="290"/>
      <c r="AW190" s="290"/>
      <c r="AX190" s="51"/>
      <c r="AY190" s="290"/>
      <c r="AZ190" s="222"/>
      <c r="BA190" s="222">
        <f>M190</f>
        <v>206</v>
      </c>
      <c r="BB190" s="222">
        <f>Q190</f>
        <v>206</v>
      </c>
      <c r="BC190" s="290">
        <f>R190*BB190</f>
        <v>3502</v>
      </c>
      <c r="BD190" s="290">
        <f>T190*BB190</f>
        <v>41.2</v>
      </c>
      <c r="BE190" s="290">
        <f>U190*BB190</f>
        <v>7004</v>
      </c>
      <c r="BF190" s="290">
        <f>V190*BB190</f>
        <v>2060</v>
      </c>
    </row>
    <row r="191" spans="6:58" ht="12.75">
      <c r="F191" s="5"/>
      <c r="G191" s="309"/>
      <c r="H191" s="31"/>
      <c r="I191" s="31"/>
      <c r="J191" s="31"/>
      <c r="K191" s="31"/>
      <c r="L191" s="31"/>
      <c r="M191" s="30"/>
      <c r="N191" s="31"/>
      <c r="O191" s="31"/>
      <c r="P191" s="31"/>
      <c r="Q191" s="30"/>
      <c r="R191" s="33"/>
      <c r="S191" s="307"/>
      <c r="T191" s="59"/>
      <c r="U191" s="31"/>
      <c r="V191" s="31"/>
      <c r="W191" s="308"/>
      <c r="X191" s="289"/>
      <c r="Y191" s="290"/>
      <c r="Z191" s="290"/>
      <c r="AA191" s="290"/>
      <c r="AB191" s="290"/>
      <c r="AC191" s="290"/>
      <c r="AD191" s="290"/>
      <c r="AE191" s="290"/>
      <c r="AF191" s="51"/>
      <c r="AG191" s="290"/>
      <c r="AH191" s="222"/>
      <c r="AI191" s="222"/>
      <c r="AJ191" s="222"/>
      <c r="AK191" s="290"/>
      <c r="AL191" s="290"/>
      <c r="AM191" s="290"/>
      <c r="AN191" s="290"/>
      <c r="AP191" s="289"/>
      <c r="AQ191" s="222"/>
      <c r="AR191" s="222"/>
      <c r="AS191" s="222"/>
      <c r="AT191" s="290"/>
      <c r="AU191" s="290"/>
      <c r="AV191" s="290"/>
      <c r="AW191" s="290"/>
      <c r="AX191" s="51"/>
      <c r="AY191" s="290"/>
      <c r="AZ191" s="222"/>
      <c r="BA191" s="222"/>
      <c r="BB191" s="222"/>
      <c r="BC191" s="290"/>
      <c r="BD191" s="290"/>
      <c r="BE191" s="290"/>
      <c r="BF191" s="290"/>
    </row>
    <row r="192" spans="2:58" ht="12.75">
      <c r="B192" s="3" t="s">
        <v>686</v>
      </c>
      <c r="C192" s="3" t="s">
        <v>687</v>
      </c>
      <c r="D192" s="149" t="s">
        <v>626</v>
      </c>
      <c r="E192" s="149" t="s">
        <v>386</v>
      </c>
      <c r="F192" s="5">
        <v>1</v>
      </c>
      <c r="G192" s="150" t="s">
        <v>621</v>
      </c>
      <c r="H192" s="31"/>
      <c r="I192" s="31"/>
      <c r="J192" s="31"/>
      <c r="K192" s="31"/>
      <c r="L192" s="31">
        <v>210</v>
      </c>
      <c r="M192" s="30"/>
      <c r="N192" s="31">
        <v>210</v>
      </c>
      <c r="O192" s="31"/>
      <c r="P192" s="31"/>
      <c r="Q192" s="30"/>
      <c r="R192" s="33">
        <v>60</v>
      </c>
      <c r="S192" s="307">
        <v>11.03</v>
      </c>
      <c r="T192" s="59">
        <v>49.9</v>
      </c>
      <c r="U192" s="31">
        <v>1396</v>
      </c>
      <c r="V192" s="31">
        <v>187</v>
      </c>
      <c r="W192" s="308"/>
      <c r="X192" s="289"/>
      <c r="Y192" s="290">
        <f>L192</f>
        <v>210</v>
      </c>
      <c r="Z192" s="290"/>
      <c r="AA192" s="290">
        <f>N192</f>
        <v>210</v>
      </c>
      <c r="AB192" s="290">
        <f>R192*AA192</f>
        <v>12600</v>
      </c>
      <c r="AC192" s="290">
        <f>T192*AA192</f>
        <v>10479</v>
      </c>
      <c r="AD192" s="290">
        <f>U192*AA192</f>
        <v>293160</v>
      </c>
      <c r="AE192" s="290">
        <f>V192*AA192</f>
        <v>39270</v>
      </c>
      <c r="AF192" s="51"/>
      <c r="AG192" s="290"/>
      <c r="AH192" s="222"/>
      <c r="AI192" s="222"/>
      <c r="AJ192" s="222"/>
      <c r="AK192" s="290"/>
      <c r="AL192" s="290"/>
      <c r="AM192" s="290"/>
      <c r="AN192" s="290"/>
      <c r="AP192" s="289"/>
      <c r="AQ192" s="222"/>
      <c r="AR192" s="222"/>
      <c r="AS192" s="222"/>
      <c r="AT192" s="290"/>
      <c r="AU192" s="290"/>
      <c r="AV192" s="290"/>
      <c r="AW192" s="290"/>
      <c r="AX192" s="51"/>
      <c r="AY192" s="290"/>
      <c r="AZ192" s="222"/>
      <c r="BA192" s="222"/>
      <c r="BB192" s="222"/>
      <c r="BC192" s="290"/>
      <c r="BD192" s="290"/>
      <c r="BE192" s="290"/>
      <c r="BF192" s="290"/>
    </row>
    <row r="193" spans="6:58" ht="12.75">
      <c r="F193" s="5">
        <v>2</v>
      </c>
      <c r="G193" s="150" t="s">
        <v>459</v>
      </c>
      <c r="H193" s="31"/>
      <c r="I193" s="31"/>
      <c r="J193" s="31"/>
      <c r="K193" s="31">
        <v>210</v>
      </c>
      <c r="L193" s="31"/>
      <c r="M193" s="30"/>
      <c r="N193" s="31"/>
      <c r="O193" s="31"/>
      <c r="P193" s="31"/>
      <c r="Q193" s="30">
        <v>210</v>
      </c>
      <c r="R193" s="33">
        <v>17</v>
      </c>
      <c r="S193" s="307">
        <v>10.42</v>
      </c>
      <c r="T193" s="273">
        <v>4.08</v>
      </c>
      <c r="U193" s="31">
        <v>230</v>
      </c>
      <c r="V193" s="31">
        <v>42</v>
      </c>
      <c r="W193" s="308"/>
      <c r="X193" s="289"/>
      <c r="Y193" s="290"/>
      <c r="Z193" s="290"/>
      <c r="AA193" s="290"/>
      <c r="AB193" s="290"/>
      <c r="AC193" s="290"/>
      <c r="AD193" s="290"/>
      <c r="AE193" s="290"/>
      <c r="AF193" s="51"/>
      <c r="AG193" s="290"/>
      <c r="AH193" s="222"/>
      <c r="AI193" s="222"/>
      <c r="AJ193" s="222"/>
      <c r="AK193" s="290"/>
      <c r="AL193" s="290"/>
      <c r="AM193" s="290"/>
      <c r="AN193" s="290"/>
      <c r="AP193" s="289">
        <f>K193</f>
        <v>210</v>
      </c>
      <c r="AQ193" s="222"/>
      <c r="AR193" s="222"/>
      <c r="AS193" s="222">
        <f>Q193</f>
        <v>210</v>
      </c>
      <c r="AT193" s="290">
        <f>R193*AS193</f>
        <v>3570</v>
      </c>
      <c r="AU193" s="290">
        <f>T193*AS193</f>
        <v>856.8000000000001</v>
      </c>
      <c r="AV193" s="290">
        <f>U193*AS193</f>
        <v>48300</v>
      </c>
      <c r="AW193" s="290">
        <f>V193*AS193</f>
        <v>8820</v>
      </c>
      <c r="AX193" s="51"/>
      <c r="AY193" s="290"/>
      <c r="AZ193" s="222"/>
      <c r="BA193" s="222"/>
      <c r="BB193" s="222"/>
      <c r="BC193" s="290"/>
      <c r="BD193" s="290"/>
      <c r="BE193" s="290"/>
      <c r="BF193" s="290"/>
    </row>
    <row r="194" spans="6:58" ht="12.75">
      <c r="F194" s="5">
        <v>3</v>
      </c>
      <c r="G194" s="150" t="s">
        <v>460</v>
      </c>
      <c r="H194" s="31"/>
      <c r="I194" s="31"/>
      <c r="J194" s="31"/>
      <c r="K194" s="31"/>
      <c r="L194" s="31">
        <v>210</v>
      </c>
      <c r="M194" s="30"/>
      <c r="N194" s="31">
        <v>210</v>
      </c>
      <c r="O194" s="31"/>
      <c r="P194" s="31"/>
      <c r="Q194" s="30"/>
      <c r="R194" s="33">
        <v>80</v>
      </c>
      <c r="S194" s="307">
        <v>9.24</v>
      </c>
      <c r="T194" s="59">
        <v>1.23</v>
      </c>
      <c r="U194" s="31">
        <v>975</v>
      </c>
      <c r="V194" s="31">
        <v>21</v>
      </c>
      <c r="W194" s="308"/>
      <c r="X194" s="289"/>
      <c r="Y194" s="290">
        <f>L194</f>
        <v>210</v>
      </c>
      <c r="Z194" s="290"/>
      <c r="AA194" s="290">
        <f>N194</f>
        <v>210</v>
      </c>
      <c r="AB194" s="290">
        <f>R194*AA194</f>
        <v>16800</v>
      </c>
      <c r="AC194" s="290">
        <f>T194*AA194</f>
        <v>258.3</v>
      </c>
      <c r="AD194" s="290">
        <f>U194*AA194</f>
        <v>204750</v>
      </c>
      <c r="AE194" s="290">
        <f>V194*AA194</f>
        <v>4410</v>
      </c>
      <c r="AF194" s="51"/>
      <c r="AG194" s="290"/>
      <c r="AH194" s="222"/>
      <c r="AI194" s="222"/>
      <c r="AJ194" s="222"/>
      <c r="AK194" s="290"/>
      <c r="AL194" s="290"/>
      <c r="AM194" s="290"/>
      <c r="AN194" s="290"/>
      <c r="AP194" s="289"/>
      <c r="AQ194" s="222"/>
      <c r="AR194" s="222"/>
      <c r="AS194" s="222"/>
      <c r="AT194" s="290"/>
      <c r="AU194" s="290"/>
      <c r="AV194" s="290"/>
      <c r="AW194" s="290"/>
      <c r="AX194" s="51"/>
      <c r="AY194" s="290"/>
      <c r="AZ194" s="222"/>
      <c r="BA194" s="222"/>
      <c r="BB194" s="222"/>
      <c r="BC194" s="290"/>
      <c r="BD194" s="290"/>
      <c r="BE194" s="290"/>
      <c r="BF194" s="290"/>
    </row>
    <row r="195" spans="6:58" ht="12.75">
      <c r="F195" s="5">
        <v>4</v>
      </c>
      <c r="G195" s="30" t="s">
        <v>461</v>
      </c>
      <c r="H195" s="31"/>
      <c r="I195" s="31"/>
      <c r="J195" s="31"/>
      <c r="K195" s="31">
        <v>210</v>
      </c>
      <c r="L195" s="31"/>
      <c r="M195" s="30"/>
      <c r="N195" s="31"/>
      <c r="O195" s="31"/>
      <c r="P195" s="31"/>
      <c r="Q195" s="30">
        <v>210</v>
      </c>
      <c r="R195" s="33">
        <v>17</v>
      </c>
      <c r="S195" s="307">
        <v>8.72</v>
      </c>
      <c r="T195" s="59">
        <v>0.55</v>
      </c>
      <c r="U195" s="31">
        <v>478</v>
      </c>
      <c r="V195" s="31">
        <v>7</v>
      </c>
      <c r="W195" s="308"/>
      <c r="X195" s="289"/>
      <c r="Y195" s="290"/>
      <c r="Z195" s="290"/>
      <c r="AA195" s="290"/>
      <c r="AB195" s="290"/>
      <c r="AC195" s="290"/>
      <c r="AD195" s="290"/>
      <c r="AE195" s="290"/>
      <c r="AF195" s="51"/>
      <c r="AG195" s="290"/>
      <c r="AH195" s="222"/>
      <c r="AI195" s="222"/>
      <c r="AJ195" s="222"/>
      <c r="AK195" s="290"/>
      <c r="AL195" s="290"/>
      <c r="AM195" s="290"/>
      <c r="AN195" s="290"/>
      <c r="AP195" s="289"/>
      <c r="AQ195" s="222"/>
      <c r="AR195" s="222"/>
      <c r="AS195" s="222"/>
      <c r="AT195" s="290"/>
      <c r="AU195" s="290"/>
      <c r="AV195" s="290"/>
      <c r="AW195" s="290"/>
      <c r="AX195" s="51"/>
      <c r="AY195" s="290">
        <f>K195</f>
        <v>210</v>
      </c>
      <c r="AZ195" s="222"/>
      <c r="BA195" s="222"/>
      <c r="BB195" s="222">
        <f>Q195</f>
        <v>210</v>
      </c>
      <c r="BC195" s="290">
        <f>R195*BB195</f>
        <v>3570</v>
      </c>
      <c r="BD195" s="290">
        <f>T195*BB195</f>
        <v>115.50000000000001</v>
      </c>
      <c r="BE195" s="290">
        <f>U195*BB195</f>
        <v>100380</v>
      </c>
      <c r="BF195" s="290">
        <f>V195*BB195</f>
        <v>1470</v>
      </c>
    </row>
    <row r="196" spans="6:58" ht="12.75">
      <c r="F196" s="5">
        <v>5</v>
      </c>
      <c r="G196" s="30" t="s">
        <v>483</v>
      </c>
      <c r="H196" s="31"/>
      <c r="I196" s="31"/>
      <c r="J196" s="31"/>
      <c r="K196" s="31"/>
      <c r="L196" s="31"/>
      <c r="M196" s="30">
        <v>210</v>
      </c>
      <c r="N196" s="31"/>
      <c r="O196" s="31"/>
      <c r="P196" s="31"/>
      <c r="Q196" s="30">
        <v>210</v>
      </c>
      <c r="R196" s="33">
        <v>17</v>
      </c>
      <c r="S196" s="307">
        <v>7.79</v>
      </c>
      <c r="T196" s="59">
        <v>0.22</v>
      </c>
      <c r="U196" s="31">
        <v>60</v>
      </c>
      <c r="V196" s="31">
        <v>10</v>
      </c>
      <c r="W196" s="308"/>
      <c r="X196" s="289"/>
      <c r="Y196" s="290"/>
      <c r="Z196" s="290"/>
      <c r="AA196" s="290"/>
      <c r="AB196" s="290"/>
      <c r="AC196" s="290"/>
      <c r="AD196" s="290"/>
      <c r="AE196" s="290"/>
      <c r="AF196" s="51"/>
      <c r="AG196" s="290"/>
      <c r="AH196" s="222"/>
      <c r="AI196" s="222"/>
      <c r="AJ196" s="222"/>
      <c r="AK196" s="290"/>
      <c r="AL196" s="290"/>
      <c r="AM196" s="290"/>
      <c r="AN196" s="290"/>
      <c r="AP196" s="289"/>
      <c r="AQ196" s="222"/>
      <c r="AR196" s="222"/>
      <c r="AS196" s="222"/>
      <c r="AT196" s="290"/>
      <c r="AU196" s="290"/>
      <c r="AV196" s="290"/>
      <c r="AW196" s="290"/>
      <c r="AX196" s="51"/>
      <c r="AY196" s="290"/>
      <c r="AZ196" s="222"/>
      <c r="BA196" s="222">
        <f>M196</f>
        <v>210</v>
      </c>
      <c r="BB196" s="222">
        <f>Q196</f>
        <v>210</v>
      </c>
      <c r="BC196" s="290">
        <f>R196*BB196</f>
        <v>3570</v>
      </c>
      <c r="BD196" s="290">
        <f>T196*BB196</f>
        <v>46.2</v>
      </c>
      <c r="BE196" s="290">
        <f>U196*BB196</f>
        <v>12600</v>
      </c>
      <c r="BF196" s="290">
        <f>V196*BB196</f>
        <v>2100</v>
      </c>
    </row>
    <row r="197" spans="6:58" ht="12.75">
      <c r="F197" s="5">
        <v>6</v>
      </c>
      <c r="G197" s="30" t="s">
        <v>665</v>
      </c>
      <c r="H197" s="31"/>
      <c r="I197" s="31"/>
      <c r="J197" s="31"/>
      <c r="K197" s="31"/>
      <c r="L197" s="31"/>
      <c r="M197" s="30">
        <v>210</v>
      </c>
      <c r="N197" s="31"/>
      <c r="O197" s="31"/>
      <c r="P197" s="31"/>
      <c r="Q197" s="30">
        <v>210</v>
      </c>
      <c r="R197" s="33">
        <v>17</v>
      </c>
      <c r="S197" s="307">
        <v>7.71</v>
      </c>
      <c r="T197" s="59">
        <v>0.2</v>
      </c>
      <c r="U197" s="31">
        <v>34</v>
      </c>
      <c r="V197" s="31">
        <v>10</v>
      </c>
      <c r="W197" s="308"/>
      <c r="X197" s="289"/>
      <c r="Y197" s="290"/>
      <c r="Z197" s="290"/>
      <c r="AA197" s="290"/>
      <c r="AB197" s="290"/>
      <c r="AC197" s="290"/>
      <c r="AD197" s="290"/>
      <c r="AE197" s="290"/>
      <c r="AF197" s="51"/>
      <c r="AG197" s="290"/>
      <c r="AH197" s="222"/>
      <c r="AI197" s="222"/>
      <c r="AJ197" s="222"/>
      <c r="AK197" s="290"/>
      <c r="AL197" s="290"/>
      <c r="AM197" s="290"/>
      <c r="AN197" s="290"/>
      <c r="AP197" s="289"/>
      <c r="AQ197" s="222"/>
      <c r="AR197" s="222"/>
      <c r="AS197" s="222"/>
      <c r="AT197" s="290"/>
      <c r="AU197" s="290"/>
      <c r="AV197" s="290"/>
      <c r="AW197" s="290"/>
      <c r="AX197" s="51"/>
      <c r="AY197" s="290"/>
      <c r="AZ197" s="222"/>
      <c r="BA197" s="222">
        <f>M197</f>
        <v>210</v>
      </c>
      <c r="BB197" s="222">
        <f>Q197</f>
        <v>210</v>
      </c>
      <c r="BC197" s="290">
        <f>R197*BB197</f>
        <v>3570</v>
      </c>
      <c r="BD197" s="290">
        <f>T197*BB197</f>
        <v>42</v>
      </c>
      <c r="BE197" s="290">
        <f>U197*BB197</f>
        <v>7140</v>
      </c>
      <c r="BF197" s="290">
        <f>V197*BB197</f>
        <v>2100</v>
      </c>
    </row>
    <row r="198" spans="6:58" ht="12.75">
      <c r="F198" s="5">
        <v>7</v>
      </c>
      <c r="G198" s="30" t="s">
        <v>666</v>
      </c>
      <c r="H198" s="31"/>
      <c r="I198" s="31"/>
      <c r="J198" s="31"/>
      <c r="K198" s="31"/>
      <c r="L198" s="31"/>
      <c r="M198" s="30">
        <v>210</v>
      </c>
      <c r="N198" s="31"/>
      <c r="O198" s="31"/>
      <c r="P198" s="31"/>
      <c r="Q198" s="30">
        <v>210</v>
      </c>
      <c r="R198" s="33">
        <v>17</v>
      </c>
      <c r="S198" s="307">
        <v>7.71</v>
      </c>
      <c r="T198" s="59">
        <v>0.2</v>
      </c>
      <c r="U198" s="31">
        <v>34</v>
      </c>
      <c r="V198" s="31">
        <v>10</v>
      </c>
      <c r="W198" s="308"/>
      <c r="X198" s="289"/>
      <c r="Y198" s="290"/>
      <c r="Z198" s="290"/>
      <c r="AA198" s="290"/>
      <c r="AB198" s="290"/>
      <c r="AC198" s="290"/>
      <c r="AD198" s="290"/>
      <c r="AE198" s="290"/>
      <c r="AF198" s="51"/>
      <c r="AG198" s="290"/>
      <c r="AH198" s="222"/>
      <c r="AI198" s="222"/>
      <c r="AJ198" s="222"/>
      <c r="AK198" s="290"/>
      <c r="AL198" s="290"/>
      <c r="AM198" s="290"/>
      <c r="AN198" s="290"/>
      <c r="AP198" s="289"/>
      <c r="AQ198" s="222"/>
      <c r="AR198" s="222"/>
      <c r="AS198" s="222"/>
      <c r="AT198" s="290"/>
      <c r="AU198" s="290"/>
      <c r="AV198" s="290"/>
      <c r="AW198" s="290"/>
      <c r="AX198" s="51"/>
      <c r="AY198" s="290"/>
      <c r="AZ198" s="222"/>
      <c r="BA198" s="222">
        <f>M198</f>
        <v>210</v>
      </c>
      <c r="BB198" s="222">
        <f>Q198</f>
        <v>210</v>
      </c>
      <c r="BC198" s="290">
        <f>R198*BB198</f>
        <v>3570</v>
      </c>
      <c r="BD198" s="290">
        <f>T198*BB198</f>
        <v>42</v>
      </c>
      <c r="BE198" s="290">
        <f>U198*BB198</f>
        <v>7140</v>
      </c>
      <c r="BF198" s="290">
        <f>V198*BB198</f>
        <v>2100</v>
      </c>
    </row>
    <row r="199" spans="6:58" ht="12.75">
      <c r="F199" s="5"/>
      <c r="G199" s="309"/>
      <c r="H199" s="31"/>
      <c r="I199" s="31"/>
      <c r="J199" s="31"/>
      <c r="K199" s="31"/>
      <c r="L199" s="31"/>
      <c r="M199" s="30"/>
      <c r="N199" s="31"/>
      <c r="O199" s="31"/>
      <c r="P199" s="31"/>
      <c r="Q199" s="30"/>
      <c r="R199" s="33"/>
      <c r="S199" s="307"/>
      <c r="T199" s="59"/>
      <c r="U199" s="31"/>
      <c r="V199" s="31"/>
      <c r="W199" s="308"/>
      <c r="X199" s="289"/>
      <c r="Y199" s="290"/>
      <c r="Z199" s="290"/>
      <c r="AA199" s="290"/>
      <c r="AB199" s="290"/>
      <c r="AC199" s="290"/>
      <c r="AD199" s="290"/>
      <c r="AE199" s="290"/>
      <c r="AF199" s="51"/>
      <c r="AG199" s="290"/>
      <c r="AH199" s="222"/>
      <c r="AI199" s="222"/>
      <c r="AJ199" s="222"/>
      <c r="AK199" s="290"/>
      <c r="AL199" s="290"/>
      <c r="AM199" s="290"/>
      <c r="AN199" s="290"/>
      <c r="AP199" s="289"/>
      <c r="AQ199" s="222"/>
      <c r="AR199" s="222"/>
      <c r="AS199" s="222"/>
      <c r="AT199" s="290"/>
      <c r="AU199" s="290"/>
      <c r="AV199" s="290"/>
      <c r="AW199" s="290"/>
      <c r="AX199" s="51"/>
      <c r="AY199" s="290"/>
      <c r="AZ199" s="222"/>
      <c r="BA199" s="222"/>
      <c r="BB199" s="222"/>
      <c r="BC199" s="290"/>
      <c r="BD199" s="290"/>
      <c r="BE199" s="290"/>
      <c r="BF199" s="290"/>
    </row>
    <row r="200" spans="2:58" ht="12.75">
      <c r="B200" s="230" t="s">
        <v>688</v>
      </c>
      <c r="C200" s="230" t="s">
        <v>689</v>
      </c>
      <c r="D200" s="149" t="s">
        <v>647</v>
      </c>
      <c r="E200" s="149" t="s">
        <v>378</v>
      </c>
      <c r="F200" s="5">
        <v>1</v>
      </c>
      <c r="G200" s="150" t="s">
        <v>306</v>
      </c>
      <c r="H200" s="31"/>
      <c r="I200" s="31"/>
      <c r="J200" s="31"/>
      <c r="K200" s="31"/>
      <c r="L200" s="31">
        <v>14.8</v>
      </c>
      <c r="M200" s="30"/>
      <c r="N200" s="31">
        <v>14.8</v>
      </c>
      <c r="O200" s="31"/>
      <c r="P200" s="31"/>
      <c r="Q200" s="30"/>
      <c r="R200" s="33">
        <v>80</v>
      </c>
      <c r="S200" s="307">
        <v>7.93</v>
      </c>
      <c r="T200" s="59">
        <v>18.4</v>
      </c>
      <c r="U200" s="31">
        <v>750</v>
      </c>
      <c r="V200" s="31">
        <v>70</v>
      </c>
      <c r="W200" s="308"/>
      <c r="X200" s="289"/>
      <c r="Y200" s="290">
        <f>L200</f>
        <v>14.8</v>
      </c>
      <c r="Z200" s="290"/>
      <c r="AA200" s="290">
        <f>N200</f>
        <v>14.8</v>
      </c>
      <c r="AB200" s="290">
        <f>R200*AA200</f>
        <v>1184</v>
      </c>
      <c r="AC200" s="290">
        <f>T200*AA200</f>
        <v>272.32</v>
      </c>
      <c r="AD200" s="290">
        <f>U200*AA200</f>
        <v>11100</v>
      </c>
      <c r="AE200" s="290">
        <f>V200*AA200</f>
        <v>1036</v>
      </c>
      <c r="AF200" s="51"/>
      <c r="AG200" s="290"/>
      <c r="AH200" s="222"/>
      <c r="AI200" s="222"/>
      <c r="AJ200" s="222"/>
      <c r="AK200" s="290"/>
      <c r="AL200" s="290"/>
      <c r="AM200" s="290"/>
      <c r="AN200" s="290"/>
      <c r="AP200" s="289"/>
      <c r="AQ200" s="222"/>
      <c r="AR200" s="222"/>
      <c r="AS200" s="222"/>
      <c r="AT200" s="290"/>
      <c r="AU200" s="290"/>
      <c r="AV200" s="290"/>
      <c r="AW200" s="290"/>
      <c r="AX200" s="51"/>
      <c r="AY200" s="290"/>
      <c r="AZ200" s="222"/>
      <c r="BA200" s="222"/>
      <c r="BB200" s="222"/>
      <c r="BC200" s="290"/>
      <c r="BD200" s="290"/>
      <c r="BE200" s="290"/>
      <c r="BF200" s="290"/>
    </row>
    <row r="201" spans="6:58" ht="12.75">
      <c r="F201" s="5">
        <v>2</v>
      </c>
      <c r="G201" s="150" t="s">
        <v>648</v>
      </c>
      <c r="H201" s="31"/>
      <c r="I201" s="31"/>
      <c r="J201" s="31"/>
      <c r="K201" s="31">
        <v>23.7</v>
      </c>
      <c r="L201" s="31"/>
      <c r="M201" s="30"/>
      <c r="N201" s="31"/>
      <c r="O201" s="31"/>
      <c r="P201" s="31"/>
      <c r="Q201" s="30">
        <v>23.7</v>
      </c>
      <c r="R201" s="33">
        <v>17</v>
      </c>
      <c r="S201" s="307">
        <v>7.6</v>
      </c>
      <c r="T201" s="273">
        <v>2.1</v>
      </c>
      <c r="U201" s="31">
        <v>548</v>
      </c>
      <c r="V201" s="31">
        <v>18</v>
      </c>
      <c r="W201" s="308"/>
      <c r="X201" s="289"/>
      <c r="Y201" s="290"/>
      <c r="Z201" s="290"/>
      <c r="AA201" s="290"/>
      <c r="AB201" s="290"/>
      <c r="AC201" s="290"/>
      <c r="AD201" s="290"/>
      <c r="AE201" s="290"/>
      <c r="AF201" s="51"/>
      <c r="AG201" s="290"/>
      <c r="AH201" s="222"/>
      <c r="AI201" s="222"/>
      <c r="AJ201" s="222"/>
      <c r="AK201" s="290"/>
      <c r="AL201" s="290"/>
      <c r="AM201" s="290"/>
      <c r="AN201" s="290"/>
      <c r="AP201" s="289">
        <f>K201</f>
        <v>23.7</v>
      </c>
      <c r="AQ201" s="222"/>
      <c r="AR201" s="222"/>
      <c r="AS201" s="222">
        <f>Q201</f>
        <v>23.7</v>
      </c>
      <c r="AT201" s="290">
        <f>R201*AS201</f>
        <v>402.9</v>
      </c>
      <c r="AU201" s="290">
        <f>T201*AS201</f>
        <v>49.77</v>
      </c>
      <c r="AV201" s="290">
        <f>U201*AS201</f>
        <v>12987.6</v>
      </c>
      <c r="AW201" s="290">
        <f>V201*AS201</f>
        <v>426.59999999999997</v>
      </c>
      <c r="AX201" s="51"/>
      <c r="AY201" s="290"/>
      <c r="AZ201" s="222"/>
      <c r="BA201" s="222"/>
      <c r="BB201" s="222"/>
      <c r="BC201" s="290"/>
      <c r="BD201" s="290"/>
      <c r="BE201" s="290"/>
      <c r="BF201" s="290"/>
    </row>
    <row r="202" spans="6:58" ht="12.75">
      <c r="F202" s="5">
        <v>3</v>
      </c>
      <c r="G202" s="30" t="s">
        <v>649</v>
      </c>
      <c r="H202" s="31"/>
      <c r="I202" s="31"/>
      <c r="J202" s="31"/>
      <c r="K202" s="31"/>
      <c r="L202" s="31"/>
      <c r="M202" s="30">
        <v>23.7</v>
      </c>
      <c r="N202" s="31"/>
      <c r="O202" s="31"/>
      <c r="P202" s="31"/>
      <c r="Q202" s="30">
        <v>23.7</v>
      </c>
      <c r="R202" s="33">
        <v>17</v>
      </c>
      <c r="S202" s="307">
        <v>7.6</v>
      </c>
      <c r="T202" s="59">
        <v>0.97</v>
      </c>
      <c r="U202" s="31">
        <v>250</v>
      </c>
      <c r="V202" s="31">
        <v>0</v>
      </c>
      <c r="W202" s="308" t="s">
        <v>683</v>
      </c>
      <c r="X202" s="289"/>
      <c r="Y202" s="290"/>
      <c r="Z202" s="290"/>
      <c r="AA202" s="290"/>
      <c r="AB202" s="290"/>
      <c r="AC202" s="290"/>
      <c r="AD202" s="290"/>
      <c r="AE202" s="290"/>
      <c r="AF202" s="51"/>
      <c r="AG202" s="290"/>
      <c r="AH202" s="222"/>
      <c r="AI202" s="222"/>
      <c r="AJ202" s="222"/>
      <c r="AK202" s="290"/>
      <c r="AL202" s="290"/>
      <c r="AM202" s="290"/>
      <c r="AN202" s="290"/>
      <c r="AP202" s="289"/>
      <c r="AQ202" s="222"/>
      <c r="AR202" s="222"/>
      <c r="AS202" s="222"/>
      <c r="AT202" s="290"/>
      <c r="AU202" s="290"/>
      <c r="AV202" s="290"/>
      <c r="AW202" s="290"/>
      <c r="AX202" s="51"/>
      <c r="AY202" s="290"/>
      <c r="AZ202" s="222"/>
      <c r="BA202" s="222">
        <f>M202</f>
        <v>23.7</v>
      </c>
      <c r="BB202" s="222">
        <f>Q202</f>
        <v>23.7</v>
      </c>
      <c r="BC202" s="290">
        <f>R202*BB202</f>
        <v>402.9</v>
      </c>
      <c r="BD202" s="290">
        <f>T202*BB202</f>
        <v>22.988999999999997</v>
      </c>
      <c r="BE202" s="290">
        <f>U202*BB202</f>
        <v>5925</v>
      </c>
      <c r="BF202" s="290">
        <f>V202*BB202</f>
        <v>0</v>
      </c>
    </row>
    <row r="203" spans="6:58" ht="12.75">
      <c r="F203" s="5"/>
      <c r="G203" s="309"/>
      <c r="H203" s="31"/>
      <c r="I203" s="31"/>
      <c r="J203" s="31"/>
      <c r="K203" s="31"/>
      <c r="L203" s="31"/>
      <c r="M203" s="30"/>
      <c r="N203" s="31"/>
      <c r="O203" s="31"/>
      <c r="P203" s="31"/>
      <c r="Q203" s="30"/>
      <c r="R203" s="33"/>
      <c r="S203" s="307"/>
      <c r="T203" s="59"/>
      <c r="U203" s="31"/>
      <c r="V203" s="31"/>
      <c r="W203" s="308"/>
      <c r="X203" s="289"/>
      <c r="Y203" s="290"/>
      <c r="Z203" s="290"/>
      <c r="AA203" s="290"/>
      <c r="AB203" s="290"/>
      <c r="AC203" s="290"/>
      <c r="AD203" s="290"/>
      <c r="AE203" s="290"/>
      <c r="AF203" s="51"/>
      <c r="AG203" s="290"/>
      <c r="AH203" s="222"/>
      <c r="AI203" s="222"/>
      <c r="AJ203" s="222"/>
      <c r="AK203" s="290"/>
      <c r="AL203" s="290"/>
      <c r="AM203" s="290"/>
      <c r="AN203" s="290"/>
      <c r="AP203" s="289"/>
      <c r="AQ203" s="222"/>
      <c r="AR203" s="222"/>
      <c r="AS203" s="222"/>
      <c r="AT203" s="290"/>
      <c r="AU203" s="290"/>
      <c r="AV203" s="290"/>
      <c r="AW203" s="290"/>
      <c r="AX203" s="51"/>
      <c r="AY203" s="290"/>
      <c r="AZ203" s="222"/>
      <c r="BA203" s="222"/>
      <c r="BB203" s="222"/>
      <c r="BC203" s="290"/>
      <c r="BD203" s="290"/>
      <c r="BE203" s="290"/>
      <c r="BF203" s="290"/>
    </row>
    <row r="204" spans="2:58" ht="12.75">
      <c r="B204" s="3" t="s">
        <v>690</v>
      </c>
      <c r="C204" s="3" t="s">
        <v>691</v>
      </c>
      <c r="D204" s="149" t="s">
        <v>692</v>
      </c>
      <c r="E204" s="149" t="s">
        <v>386</v>
      </c>
      <c r="F204" s="5">
        <v>1</v>
      </c>
      <c r="G204" s="150" t="s">
        <v>306</v>
      </c>
      <c r="H204" s="31"/>
      <c r="I204" s="31"/>
      <c r="J204" s="31"/>
      <c r="K204" s="31"/>
      <c r="L204" s="31">
        <v>92.2</v>
      </c>
      <c r="M204" s="30"/>
      <c r="N204" s="31">
        <v>92.2</v>
      </c>
      <c r="O204" s="31"/>
      <c r="P204" s="31"/>
      <c r="Q204" s="30"/>
      <c r="R204" s="33">
        <v>80</v>
      </c>
      <c r="S204" s="307">
        <v>7.7</v>
      </c>
      <c r="T204" s="59">
        <v>7.6</v>
      </c>
      <c r="U204" s="31">
        <v>738</v>
      </c>
      <c r="V204" s="31">
        <v>38</v>
      </c>
      <c r="W204" s="308"/>
      <c r="X204" s="289"/>
      <c r="Y204" s="290">
        <f>L204</f>
        <v>92.2</v>
      </c>
      <c r="Z204" s="290"/>
      <c r="AA204" s="290">
        <f>N204</f>
        <v>92.2</v>
      </c>
      <c r="AB204" s="290">
        <f>R204*AA204</f>
        <v>7376</v>
      </c>
      <c r="AC204" s="290">
        <f>T204*AA204</f>
        <v>700.72</v>
      </c>
      <c r="AD204" s="290">
        <f>U204*AA204</f>
        <v>68043.6</v>
      </c>
      <c r="AE204" s="290">
        <f>V204*AA204</f>
        <v>3503.6</v>
      </c>
      <c r="AF204" s="51"/>
      <c r="AG204" s="290"/>
      <c r="AH204" s="222"/>
      <c r="AI204" s="222"/>
      <c r="AJ204" s="222"/>
      <c r="AK204" s="290"/>
      <c r="AL204" s="290"/>
      <c r="AM204" s="290"/>
      <c r="AN204" s="290"/>
      <c r="AP204" s="289"/>
      <c r="AQ204" s="222"/>
      <c r="AR204" s="222"/>
      <c r="AS204" s="222"/>
      <c r="AT204" s="290"/>
      <c r="AU204" s="290"/>
      <c r="AV204" s="290"/>
      <c r="AW204" s="290"/>
      <c r="AX204" s="51"/>
      <c r="AY204" s="290"/>
      <c r="AZ204" s="222"/>
      <c r="BA204" s="222"/>
      <c r="BB204" s="222"/>
      <c r="BC204" s="290"/>
      <c r="BD204" s="290"/>
      <c r="BE204" s="290"/>
      <c r="BF204" s="290"/>
    </row>
    <row r="205" spans="6:58" ht="12.75">
      <c r="F205" s="5">
        <v>2</v>
      </c>
      <c r="G205" s="30" t="s">
        <v>459</v>
      </c>
      <c r="H205" s="31"/>
      <c r="I205" s="31"/>
      <c r="J205" s="31"/>
      <c r="K205" s="31">
        <v>92.2</v>
      </c>
      <c r="L205" s="31"/>
      <c r="M205" s="30"/>
      <c r="N205" s="31"/>
      <c r="O205" s="31"/>
      <c r="P205" s="31"/>
      <c r="Q205" s="30">
        <v>92.2</v>
      </c>
      <c r="R205" s="33">
        <v>17</v>
      </c>
      <c r="S205" s="307">
        <v>7.6</v>
      </c>
      <c r="T205" s="59">
        <v>0.93</v>
      </c>
      <c r="U205" s="31">
        <v>423</v>
      </c>
      <c r="V205" s="31">
        <v>17</v>
      </c>
      <c r="W205" s="308"/>
      <c r="X205" s="289"/>
      <c r="Y205" s="290"/>
      <c r="Z205" s="290"/>
      <c r="AA205" s="290"/>
      <c r="AB205" s="290"/>
      <c r="AC205" s="290"/>
      <c r="AD205" s="290"/>
      <c r="AE205" s="290"/>
      <c r="AF205" s="51"/>
      <c r="AG205" s="290"/>
      <c r="AH205" s="222"/>
      <c r="AI205" s="222"/>
      <c r="AJ205" s="222"/>
      <c r="AK205" s="290"/>
      <c r="AL205" s="290"/>
      <c r="AM205" s="290"/>
      <c r="AN205" s="290"/>
      <c r="AP205" s="289"/>
      <c r="AQ205" s="222"/>
      <c r="AR205" s="222"/>
      <c r="AS205" s="222"/>
      <c r="AT205" s="290"/>
      <c r="AU205" s="290"/>
      <c r="AV205" s="290"/>
      <c r="AW205" s="290"/>
      <c r="AX205" s="51"/>
      <c r="AY205" s="290">
        <f>K205</f>
        <v>92.2</v>
      </c>
      <c r="AZ205" s="222"/>
      <c r="BA205" s="222"/>
      <c r="BB205" s="222">
        <f>Q205</f>
        <v>92.2</v>
      </c>
      <c r="BC205" s="290">
        <f>R205*BB205</f>
        <v>1567.4</v>
      </c>
      <c r="BD205" s="290">
        <f>T205*BB205</f>
        <v>85.74600000000001</v>
      </c>
      <c r="BE205" s="290">
        <f>U205*BB205</f>
        <v>39000.6</v>
      </c>
      <c r="BF205" s="290">
        <f>V205*BB205</f>
        <v>1567.4</v>
      </c>
    </row>
    <row r="206" spans="6:58" ht="12.75">
      <c r="F206" s="5">
        <v>3</v>
      </c>
      <c r="G206" s="30" t="s">
        <v>461</v>
      </c>
      <c r="H206" s="31"/>
      <c r="I206" s="31"/>
      <c r="J206" s="31"/>
      <c r="K206" s="31"/>
      <c r="L206" s="31"/>
      <c r="M206" s="30">
        <v>92.2</v>
      </c>
      <c r="N206" s="31"/>
      <c r="O206" s="31"/>
      <c r="P206" s="31"/>
      <c r="Q206" s="30">
        <v>92.2</v>
      </c>
      <c r="R206" s="33">
        <v>17</v>
      </c>
      <c r="S206" s="307">
        <v>7.6</v>
      </c>
      <c r="T206" s="59">
        <v>0.34</v>
      </c>
      <c r="U206" s="31">
        <v>200</v>
      </c>
      <c r="V206" s="31">
        <v>21</v>
      </c>
      <c r="W206" s="308"/>
      <c r="X206" s="289"/>
      <c r="Y206" s="290"/>
      <c r="Z206" s="290"/>
      <c r="AA206" s="290"/>
      <c r="AB206" s="290"/>
      <c r="AC206" s="290"/>
      <c r="AD206" s="290"/>
      <c r="AE206" s="290"/>
      <c r="AF206" s="51"/>
      <c r="AG206" s="290"/>
      <c r="AH206" s="222"/>
      <c r="AI206" s="222"/>
      <c r="AJ206" s="222"/>
      <c r="AK206" s="290"/>
      <c r="AL206" s="290"/>
      <c r="AM206" s="290"/>
      <c r="AN206" s="290"/>
      <c r="AP206" s="289"/>
      <c r="AQ206" s="222"/>
      <c r="AR206" s="222"/>
      <c r="AS206" s="222"/>
      <c r="AT206" s="290"/>
      <c r="AU206" s="290"/>
      <c r="AV206" s="290"/>
      <c r="AW206" s="290"/>
      <c r="AX206" s="51"/>
      <c r="AY206" s="290"/>
      <c r="AZ206" s="222"/>
      <c r="BA206" s="222">
        <f>M206</f>
        <v>92.2</v>
      </c>
      <c r="BB206" s="222">
        <f>Q206</f>
        <v>92.2</v>
      </c>
      <c r="BC206" s="290">
        <f>R206*BB206</f>
        <v>1567.4</v>
      </c>
      <c r="BD206" s="290">
        <f>T206*BB206</f>
        <v>31.348000000000003</v>
      </c>
      <c r="BE206" s="290">
        <f>U206*BB206</f>
        <v>18440</v>
      </c>
      <c r="BF206" s="290">
        <f>V206*BB206</f>
        <v>1936.2</v>
      </c>
    </row>
    <row r="207" spans="6:58" ht="12.75">
      <c r="F207" s="5"/>
      <c r="G207" s="309"/>
      <c r="H207" s="31"/>
      <c r="I207" s="31"/>
      <c r="J207" s="31"/>
      <c r="K207" s="31"/>
      <c r="L207" s="31"/>
      <c r="M207" s="30"/>
      <c r="N207" s="31"/>
      <c r="O207" s="31"/>
      <c r="P207" s="31"/>
      <c r="Q207" s="30"/>
      <c r="R207" s="33"/>
      <c r="S207" s="307"/>
      <c r="T207" s="59"/>
      <c r="U207" s="31"/>
      <c r="V207" s="31"/>
      <c r="W207" s="308"/>
      <c r="X207" s="289"/>
      <c r="Y207" s="290"/>
      <c r="Z207" s="290"/>
      <c r="AA207" s="290"/>
      <c r="AB207" s="290"/>
      <c r="AC207" s="290"/>
      <c r="AD207" s="290"/>
      <c r="AE207" s="290"/>
      <c r="AF207" s="51"/>
      <c r="AG207" s="290"/>
      <c r="AH207" s="222"/>
      <c r="AI207" s="222"/>
      <c r="AJ207" s="222"/>
      <c r="AK207" s="290"/>
      <c r="AL207" s="290"/>
      <c r="AM207" s="290"/>
      <c r="AN207" s="290"/>
      <c r="AP207" s="289"/>
      <c r="AQ207" s="222"/>
      <c r="AR207" s="222"/>
      <c r="AS207" s="222"/>
      <c r="AT207" s="290"/>
      <c r="AU207" s="290"/>
      <c r="AV207" s="290"/>
      <c r="AW207" s="290"/>
      <c r="AX207" s="51"/>
      <c r="AY207" s="290"/>
      <c r="AZ207" s="222"/>
      <c r="BA207" s="222"/>
      <c r="BB207" s="222"/>
      <c r="BC207" s="290"/>
      <c r="BD207" s="290"/>
      <c r="BE207" s="290"/>
      <c r="BF207" s="290"/>
    </row>
    <row r="208" spans="2:58" ht="12.75">
      <c r="B208" s="3" t="s">
        <v>693</v>
      </c>
      <c r="C208" s="3" t="s">
        <v>694</v>
      </c>
      <c r="D208" s="149" t="s">
        <v>695</v>
      </c>
      <c r="E208" s="149" t="s">
        <v>378</v>
      </c>
      <c r="F208" s="5">
        <v>1</v>
      </c>
      <c r="G208" s="150" t="s">
        <v>306</v>
      </c>
      <c r="H208" s="31"/>
      <c r="I208" s="31"/>
      <c r="J208" s="31"/>
      <c r="K208" s="31"/>
      <c r="L208" s="31">
        <v>9.9</v>
      </c>
      <c r="M208" s="30"/>
      <c r="N208" s="31">
        <v>9.9</v>
      </c>
      <c r="O208" s="31"/>
      <c r="P208" s="31"/>
      <c r="Q208" s="30"/>
      <c r="R208" s="33">
        <v>80</v>
      </c>
      <c r="S208" s="307">
        <v>8.43</v>
      </c>
      <c r="T208" s="59">
        <v>21.3</v>
      </c>
      <c r="U208" s="31">
        <v>847</v>
      </c>
      <c r="V208" s="31">
        <v>85</v>
      </c>
      <c r="W208" s="308"/>
      <c r="X208" s="289"/>
      <c r="Y208" s="290">
        <f>L208</f>
        <v>9.9</v>
      </c>
      <c r="Z208" s="290"/>
      <c r="AA208" s="290">
        <f>N208</f>
        <v>9.9</v>
      </c>
      <c r="AB208" s="290">
        <f>R208*AA208</f>
        <v>792</v>
      </c>
      <c r="AC208" s="290">
        <f>T208*AA208</f>
        <v>210.87</v>
      </c>
      <c r="AD208" s="290">
        <f>U208*AA208</f>
        <v>8385.300000000001</v>
      </c>
      <c r="AE208" s="290">
        <f>V208*AA208</f>
        <v>841.5</v>
      </c>
      <c r="AF208" s="51"/>
      <c r="AG208" s="290"/>
      <c r="AH208" s="222"/>
      <c r="AI208" s="222"/>
      <c r="AJ208" s="222"/>
      <c r="AK208" s="290"/>
      <c r="AL208" s="290"/>
      <c r="AM208" s="290"/>
      <c r="AN208" s="290"/>
      <c r="AP208" s="289"/>
      <c r="AQ208" s="222"/>
      <c r="AR208" s="222"/>
      <c r="AS208" s="222"/>
      <c r="AT208" s="290"/>
      <c r="AU208" s="290"/>
      <c r="AV208" s="290"/>
      <c r="AW208" s="290"/>
      <c r="AX208" s="51"/>
      <c r="AY208" s="290"/>
      <c r="AZ208" s="222"/>
      <c r="BA208" s="222"/>
      <c r="BB208" s="222"/>
      <c r="BC208" s="290"/>
      <c r="BD208" s="290"/>
      <c r="BE208" s="290"/>
      <c r="BF208" s="290"/>
    </row>
    <row r="209" spans="6:58" ht="12.75">
      <c r="F209" s="5">
        <v>2</v>
      </c>
      <c r="G209" s="150" t="s">
        <v>648</v>
      </c>
      <c r="H209" s="31"/>
      <c r="I209" s="31"/>
      <c r="J209" s="31"/>
      <c r="K209" s="31">
        <v>15.8</v>
      </c>
      <c r="L209" s="31"/>
      <c r="M209" s="30"/>
      <c r="N209" s="31"/>
      <c r="O209" s="31"/>
      <c r="P209" s="31"/>
      <c r="Q209" s="30">
        <v>15.8</v>
      </c>
      <c r="R209" s="33">
        <v>17</v>
      </c>
      <c r="S209" s="307">
        <v>7.9</v>
      </c>
      <c r="T209" s="273">
        <v>3.4</v>
      </c>
      <c r="U209" s="31">
        <v>623</v>
      </c>
      <c r="V209" s="31">
        <v>25</v>
      </c>
      <c r="W209" s="308"/>
      <c r="X209" s="289"/>
      <c r="Y209" s="290"/>
      <c r="Z209" s="290"/>
      <c r="AA209" s="290"/>
      <c r="AB209" s="290"/>
      <c r="AC209" s="290"/>
      <c r="AD209" s="290"/>
      <c r="AE209" s="290"/>
      <c r="AF209" s="51"/>
      <c r="AG209" s="290"/>
      <c r="AH209" s="222"/>
      <c r="AI209" s="222"/>
      <c r="AJ209" s="222"/>
      <c r="AK209" s="290"/>
      <c r="AL209" s="290"/>
      <c r="AM209" s="290"/>
      <c r="AN209" s="290"/>
      <c r="AP209" s="289">
        <f>K209</f>
        <v>15.8</v>
      </c>
      <c r="AQ209" s="222"/>
      <c r="AR209" s="222"/>
      <c r="AS209" s="222">
        <f>Q209</f>
        <v>15.8</v>
      </c>
      <c r="AT209" s="290">
        <f>R209*AS209</f>
        <v>268.6</v>
      </c>
      <c r="AU209" s="290">
        <f>T209*AS209</f>
        <v>53.72</v>
      </c>
      <c r="AV209" s="290">
        <f>U209*AS209</f>
        <v>9843.4</v>
      </c>
      <c r="AW209" s="290">
        <f>V209*AS209</f>
        <v>395</v>
      </c>
      <c r="AX209" s="51"/>
      <c r="AY209" s="290"/>
      <c r="AZ209" s="222"/>
      <c r="BA209" s="222"/>
      <c r="BB209" s="222"/>
      <c r="BC209" s="290"/>
      <c r="BD209" s="290"/>
      <c r="BE209" s="290"/>
      <c r="BF209" s="290"/>
    </row>
    <row r="210" spans="6:58" ht="12.75">
      <c r="F210" s="5">
        <v>3</v>
      </c>
      <c r="G210" s="30" t="s">
        <v>649</v>
      </c>
      <c r="H210" s="31"/>
      <c r="I210" s="31"/>
      <c r="J210" s="31"/>
      <c r="K210" s="31"/>
      <c r="L210" s="31"/>
      <c r="M210" s="30">
        <v>15.8</v>
      </c>
      <c r="N210" s="31"/>
      <c r="O210" s="31"/>
      <c r="P210" s="31"/>
      <c r="Q210" s="30">
        <v>15.8</v>
      </c>
      <c r="R210" s="33">
        <v>17</v>
      </c>
      <c r="S210" s="307">
        <v>7.7</v>
      </c>
      <c r="T210" s="59">
        <v>0.4</v>
      </c>
      <c r="U210" s="31">
        <v>325</v>
      </c>
      <c r="V210" s="31">
        <v>12</v>
      </c>
      <c r="W210" s="308"/>
      <c r="X210" s="289"/>
      <c r="Y210" s="290"/>
      <c r="Z210" s="290"/>
      <c r="AA210" s="290"/>
      <c r="AB210" s="290"/>
      <c r="AC210" s="290"/>
      <c r="AD210" s="290"/>
      <c r="AE210" s="290"/>
      <c r="AF210" s="51"/>
      <c r="AG210" s="290"/>
      <c r="AH210" s="222"/>
      <c r="AI210" s="222"/>
      <c r="AJ210" s="222"/>
      <c r="AK210" s="290"/>
      <c r="AL210" s="290"/>
      <c r="AM210" s="290"/>
      <c r="AN210" s="290"/>
      <c r="AP210" s="289"/>
      <c r="AQ210" s="222"/>
      <c r="AR210" s="222"/>
      <c r="AS210" s="222"/>
      <c r="AT210" s="290"/>
      <c r="AU210" s="290"/>
      <c r="AV210" s="290"/>
      <c r="AW210" s="290"/>
      <c r="AX210" s="51"/>
      <c r="AY210" s="290"/>
      <c r="AZ210" s="222"/>
      <c r="BA210" s="222">
        <f>M210</f>
        <v>15.8</v>
      </c>
      <c r="BB210" s="222">
        <f>Q210</f>
        <v>15.8</v>
      </c>
      <c r="BC210" s="290">
        <f>R210*BB210</f>
        <v>268.6</v>
      </c>
      <c r="BD210" s="290">
        <f>T210*BB210</f>
        <v>6.32</v>
      </c>
      <c r="BE210" s="290">
        <f>U210*BB210</f>
        <v>5135</v>
      </c>
      <c r="BF210" s="290">
        <f>V210*BB210</f>
        <v>189.60000000000002</v>
      </c>
    </row>
    <row r="211" spans="6:58" ht="12.75">
      <c r="F211" s="5">
        <v>4</v>
      </c>
      <c r="G211" s="30" t="s">
        <v>656</v>
      </c>
      <c r="H211" s="31"/>
      <c r="I211" s="31"/>
      <c r="J211" s="31"/>
      <c r="K211" s="31"/>
      <c r="L211" s="31"/>
      <c r="M211" s="30">
        <v>15.8</v>
      </c>
      <c r="N211" s="31"/>
      <c r="O211" s="31"/>
      <c r="P211" s="31"/>
      <c r="Q211" s="30">
        <v>15.8</v>
      </c>
      <c r="R211" s="33">
        <v>17</v>
      </c>
      <c r="S211" s="307">
        <v>7.7</v>
      </c>
      <c r="T211" s="59">
        <v>0.2</v>
      </c>
      <c r="U211" s="31">
        <v>138</v>
      </c>
      <c r="V211" s="31">
        <v>10</v>
      </c>
      <c r="W211" s="308"/>
      <c r="X211" s="289"/>
      <c r="Y211" s="290"/>
      <c r="Z211" s="290"/>
      <c r="AA211" s="290"/>
      <c r="AB211" s="290"/>
      <c r="AC211" s="290"/>
      <c r="AD211" s="290"/>
      <c r="AE211" s="290"/>
      <c r="AF211" s="51"/>
      <c r="AG211" s="290"/>
      <c r="AH211" s="222"/>
      <c r="AI211" s="222"/>
      <c r="AJ211" s="222"/>
      <c r="AK211" s="290"/>
      <c r="AL211" s="290"/>
      <c r="AM211" s="290"/>
      <c r="AN211" s="290"/>
      <c r="AP211" s="289"/>
      <c r="AQ211" s="222"/>
      <c r="AR211" s="222"/>
      <c r="AS211" s="222"/>
      <c r="AT211" s="290"/>
      <c r="AU211" s="290"/>
      <c r="AV211" s="290"/>
      <c r="AW211" s="290"/>
      <c r="AX211" s="51"/>
      <c r="AY211" s="290"/>
      <c r="AZ211" s="222"/>
      <c r="BA211" s="222">
        <f>M211</f>
        <v>15.8</v>
      </c>
      <c r="BB211" s="222">
        <f>Q211</f>
        <v>15.8</v>
      </c>
      <c r="BC211" s="290">
        <f>R211*BB211</f>
        <v>268.6</v>
      </c>
      <c r="BD211" s="290">
        <f>T211*BB211</f>
        <v>3.16</v>
      </c>
      <c r="BE211" s="290">
        <f>U211*BB211</f>
        <v>2180.4</v>
      </c>
      <c r="BF211" s="290">
        <f>V211*BB211</f>
        <v>158</v>
      </c>
    </row>
    <row r="212" spans="6:58" ht="12.75">
      <c r="F212" s="5"/>
      <c r="G212" s="309"/>
      <c r="H212" s="31"/>
      <c r="I212" s="31"/>
      <c r="J212" s="31"/>
      <c r="K212" s="31"/>
      <c r="L212" s="31"/>
      <c r="M212" s="30"/>
      <c r="N212" s="31"/>
      <c r="O212" s="31"/>
      <c r="P212" s="31"/>
      <c r="Q212" s="30"/>
      <c r="R212" s="33"/>
      <c r="S212" s="307"/>
      <c r="T212" s="59"/>
      <c r="U212" s="31"/>
      <c r="V212" s="31"/>
      <c r="W212" s="308"/>
      <c r="X212" s="289"/>
      <c r="Y212" s="290"/>
      <c r="Z212" s="290"/>
      <c r="AA212" s="290"/>
      <c r="AB212" s="290"/>
      <c r="AC212" s="290"/>
      <c r="AD212" s="290"/>
      <c r="AE212" s="290"/>
      <c r="AF212" s="51"/>
      <c r="AG212" s="290"/>
      <c r="AH212" s="222"/>
      <c r="AI212" s="222"/>
      <c r="AJ212" s="222"/>
      <c r="AK212" s="290"/>
      <c r="AL212" s="290"/>
      <c r="AM212" s="290"/>
      <c r="AN212" s="290"/>
      <c r="AP212" s="289"/>
      <c r="AQ212" s="222"/>
      <c r="AR212" s="222"/>
      <c r="AS212" s="222"/>
      <c r="AT212" s="290"/>
      <c r="AU212" s="290"/>
      <c r="AV212" s="290"/>
      <c r="AW212" s="290"/>
      <c r="AX212" s="51"/>
      <c r="AY212" s="290"/>
      <c r="AZ212" s="222"/>
      <c r="BA212" s="222"/>
      <c r="BB212" s="222"/>
      <c r="BC212" s="290"/>
      <c r="BD212" s="290"/>
      <c r="BE212" s="290"/>
      <c r="BF212" s="290"/>
    </row>
    <row r="213" spans="2:58" ht="12.75">
      <c r="B213" s="3" t="s">
        <v>696</v>
      </c>
      <c r="C213" s="3" t="s">
        <v>697</v>
      </c>
      <c r="D213" s="149" t="s">
        <v>647</v>
      </c>
      <c r="E213" s="149" t="s">
        <v>386</v>
      </c>
      <c r="F213" s="5">
        <v>1</v>
      </c>
      <c r="G213" s="150" t="s">
        <v>306</v>
      </c>
      <c r="H213" s="31"/>
      <c r="I213" s="31"/>
      <c r="J213" s="31"/>
      <c r="K213" s="31"/>
      <c r="L213" s="31">
        <v>20.5</v>
      </c>
      <c r="M213" s="30"/>
      <c r="N213" s="31">
        <v>20.5</v>
      </c>
      <c r="O213" s="31"/>
      <c r="P213" s="31"/>
      <c r="Q213" s="30"/>
      <c r="R213" s="33">
        <v>80</v>
      </c>
      <c r="S213" s="307">
        <v>7.9</v>
      </c>
      <c r="T213" s="59">
        <v>8.47</v>
      </c>
      <c r="U213" s="31">
        <v>820</v>
      </c>
      <c r="V213" s="31">
        <v>45</v>
      </c>
      <c r="W213" s="308"/>
      <c r="X213" s="289"/>
      <c r="Y213" s="290">
        <f>L213</f>
        <v>20.5</v>
      </c>
      <c r="Z213" s="290"/>
      <c r="AA213" s="290">
        <f>N213</f>
        <v>20.5</v>
      </c>
      <c r="AB213" s="290">
        <f>R213*AA213</f>
        <v>1640</v>
      </c>
      <c r="AC213" s="290">
        <f>T213*AA213</f>
        <v>173.63500000000002</v>
      </c>
      <c r="AD213" s="290">
        <f>U213*AA213</f>
        <v>16810</v>
      </c>
      <c r="AE213" s="290">
        <f>V213*AA213</f>
        <v>922.5</v>
      </c>
      <c r="AF213" s="51"/>
      <c r="AG213" s="290"/>
      <c r="AH213" s="222"/>
      <c r="AI213" s="222"/>
      <c r="AJ213" s="222"/>
      <c r="AK213" s="290"/>
      <c r="AL213" s="290"/>
      <c r="AM213" s="290"/>
      <c r="AN213" s="290"/>
      <c r="AP213" s="289"/>
      <c r="AQ213" s="222"/>
      <c r="AR213" s="222"/>
      <c r="AS213" s="222"/>
      <c r="AT213" s="290"/>
      <c r="AU213" s="290"/>
      <c r="AV213" s="290"/>
      <c r="AW213" s="290"/>
      <c r="AX213" s="51"/>
      <c r="AY213" s="290"/>
      <c r="AZ213" s="222"/>
      <c r="BA213" s="222"/>
      <c r="BB213" s="222"/>
      <c r="BC213" s="290"/>
      <c r="BD213" s="290"/>
      <c r="BE213" s="290"/>
      <c r="BF213" s="290"/>
    </row>
    <row r="214" spans="6:58" ht="12.75">
      <c r="F214" s="5">
        <v>2</v>
      </c>
      <c r="G214" s="150" t="s">
        <v>459</v>
      </c>
      <c r="H214" s="31"/>
      <c r="I214" s="31"/>
      <c r="J214" s="31"/>
      <c r="K214" s="31">
        <v>20.5</v>
      </c>
      <c r="L214" s="31"/>
      <c r="M214" s="30"/>
      <c r="N214" s="31"/>
      <c r="O214" s="31"/>
      <c r="P214" s="31"/>
      <c r="Q214" s="30">
        <v>20.5</v>
      </c>
      <c r="R214" s="33">
        <v>17</v>
      </c>
      <c r="S214" s="307">
        <v>7.74</v>
      </c>
      <c r="T214" s="273">
        <v>1.84</v>
      </c>
      <c r="U214" s="31">
        <v>578</v>
      </c>
      <c r="V214" s="31">
        <v>10</v>
      </c>
      <c r="W214" s="308"/>
      <c r="X214" s="289"/>
      <c r="Y214" s="290"/>
      <c r="Z214" s="290"/>
      <c r="AA214" s="290"/>
      <c r="AB214" s="290"/>
      <c r="AC214" s="290"/>
      <c r="AD214" s="290"/>
      <c r="AE214" s="290"/>
      <c r="AF214" s="51"/>
      <c r="AG214" s="290"/>
      <c r="AH214" s="222"/>
      <c r="AI214" s="222"/>
      <c r="AJ214" s="222"/>
      <c r="AK214" s="290"/>
      <c r="AL214" s="290"/>
      <c r="AM214" s="290"/>
      <c r="AN214" s="290"/>
      <c r="AP214" s="289">
        <f>K214</f>
        <v>20.5</v>
      </c>
      <c r="AQ214" s="222"/>
      <c r="AR214" s="222"/>
      <c r="AS214" s="222">
        <f>Q214</f>
        <v>20.5</v>
      </c>
      <c r="AT214" s="290">
        <f>R214*AS214</f>
        <v>348.5</v>
      </c>
      <c r="AU214" s="290">
        <f>T214*AS214</f>
        <v>37.72</v>
      </c>
      <c r="AV214" s="290">
        <f>U214*AS214</f>
        <v>11849</v>
      </c>
      <c r="AW214" s="290">
        <f>V214*AS214</f>
        <v>205</v>
      </c>
      <c r="AX214" s="51"/>
      <c r="AY214" s="290"/>
      <c r="AZ214" s="222"/>
      <c r="BA214" s="222"/>
      <c r="BB214" s="222"/>
      <c r="BC214" s="290"/>
      <c r="BD214" s="290"/>
      <c r="BE214" s="290"/>
      <c r="BF214" s="290"/>
    </row>
    <row r="215" spans="6:58" ht="12.75">
      <c r="F215" s="5">
        <v>3</v>
      </c>
      <c r="G215" s="30" t="s">
        <v>461</v>
      </c>
      <c r="H215" s="31"/>
      <c r="I215" s="31"/>
      <c r="J215" s="31"/>
      <c r="K215" s="31"/>
      <c r="L215" s="31"/>
      <c r="M215" s="30">
        <v>20.5</v>
      </c>
      <c r="N215" s="31"/>
      <c r="O215" s="31"/>
      <c r="P215" s="31"/>
      <c r="Q215" s="30">
        <v>20.5</v>
      </c>
      <c r="R215" s="33">
        <v>17</v>
      </c>
      <c r="S215" s="307">
        <v>7.71</v>
      </c>
      <c r="T215" s="59">
        <v>0.98</v>
      </c>
      <c r="U215" s="31">
        <v>280</v>
      </c>
      <c r="V215" s="31">
        <v>10</v>
      </c>
      <c r="W215" s="308"/>
      <c r="X215" s="289"/>
      <c r="Y215" s="290"/>
      <c r="Z215" s="290"/>
      <c r="AA215" s="290"/>
      <c r="AB215" s="290"/>
      <c r="AC215" s="290"/>
      <c r="AD215" s="290"/>
      <c r="AE215" s="290"/>
      <c r="AF215" s="51"/>
      <c r="AG215" s="290"/>
      <c r="AH215" s="222"/>
      <c r="AI215" s="222"/>
      <c r="AJ215" s="222"/>
      <c r="AK215" s="290"/>
      <c r="AL215" s="290"/>
      <c r="AM215" s="290"/>
      <c r="AN215" s="290"/>
      <c r="AP215" s="289"/>
      <c r="AQ215" s="222"/>
      <c r="AR215" s="222"/>
      <c r="AS215" s="222"/>
      <c r="AT215" s="290"/>
      <c r="AU215" s="290"/>
      <c r="AV215" s="290"/>
      <c r="AW215" s="290"/>
      <c r="AX215" s="51"/>
      <c r="AY215" s="290"/>
      <c r="AZ215" s="222"/>
      <c r="BA215" s="222">
        <f>M215</f>
        <v>20.5</v>
      </c>
      <c r="BB215" s="222">
        <f>Q215</f>
        <v>20.5</v>
      </c>
      <c r="BC215" s="290">
        <f>R215*BB215</f>
        <v>348.5</v>
      </c>
      <c r="BD215" s="290">
        <f>T215*BB215</f>
        <v>20.09</v>
      </c>
      <c r="BE215" s="290">
        <f>U215*BB215</f>
        <v>5740</v>
      </c>
      <c r="BF215" s="290">
        <f>V215*BB215</f>
        <v>205</v>
      </c>
    </row>
    <row r="216" spans="6:58" ht="12.75">
      <c r="F216" s="5">
        <v>4</v>
      </c>
      <c r="G216" s="30" t="s">
        <v>483</v>
      </c>
      <c r="H216" s="31"/>
      <c r="I216" s="31"/>
      <c r="J216" s="31"/>
      <c r="K216" s="31"/>
      <c r="L216" s="31"/>
      <c r="M216" s="30">
        <v>20.5</v>
      </c>
      <c r="N216" s="31"/>
      <c r="O216" s="31"/>
      <c r="P216" s="31"/>
      <c r="Q216" s="30">
        <v>20.5</v>
      </c>
      <c r="R216" s="33">
        <v>17</v>
      </c>
      <c r="S216" s="307">
        <v>7.73</v>
      </c>
      <c r="T216" s="59">
        <v>0.31</v>
      </c>
      <c r="U216" s="31">
        <v>120</v>
      </c>
      <c r="V216" s="31">
        <v>10</v>
      </c>
      <c r="W216" s="308"/>
      <c r="X216" s="289"/>
      <c r="Y216" s="290"/>
      <c r="Z216" s="290"/>
      <c r="AA216" s="290"/>
      <c r="AB216" s="290"/>
      <c r="AC216" s="290"/>
      <c r="AD216" s="290"/>
      <c r="AE216" s="290"/>
      <c r="AF216" s="51"/>
      <c r="AG216" s="290"/>
      <c r="AH216" s="222"/>
      <c r="AI216" s="222"/>
      <c r="AJ216" s="222"/>
      <c r="AK216" s="290"/>
      <c r="AL216" s="290"/>
      <c r="AM216" s="290"/>
      <c r="AN216" s="290"/>
      <c r="AP216" s="289"/>
      <c r="AQ216" s="222"/>
      <c r="AR216" s="222"/>
      <c r="AS216" s="222"/>
      <c r="AT216" s="290"/>
      <c r="AU216" s="290"/>
      <c r="AV216" s="290"/>
      <c r="AW216" s="290"/>
      <c r="AX216" s="51"/>
      <c r="AY216" s="290"/>
      <c r="AZ216" s="222"/>
      <c r="BA216" s="222">
        <f>M216</f>
        <v>20.5</v>
      </c>
      <c r="BB216" s="222">
        <f>Q216</f>
        <v>20.5</v>
      </c>
      <c r="BC216" s="290">
        <f>R216*BB216</f>
        <v>348.5</v>
      </c>
      <c r="BD216" s="290">
        <f>T216*BB216</f>
        <v>6.3549999999999995</v>
      </c>
      <c r="BE216" s="290">
        <f>U216*BB216</f>
        <v>2460</v>
      </c>
      <c r="BF216" s="290">
        <f>V216*BB216</f>
        <v>205</v>
      </c>
    </row>
    <row r="217" spans="6:58" ht="12.75">
      <c r="F217" s="5"/>
      <c r="G217" s="309"/>
      <c r="H217" s="31"/>
      <c r="I217" s="31"/>
      <c r="J217" s="31"/>
      <c r="K217" s="31"/>
      <c r="L217" s="31"/>
      <c r="M217" s="30"/>
      <c r="N217" s="31"/>
      <c r="O217" s="31"/>
      <c r="P217" s="31"/>
      <c r="Q217" s="30"/>
      <c r="R217" s="33"/>
      <c r="S217" s="307"/>
      <c r="T217" s="59"/>
      <c r="U217" s="31"/>
      <c r="V217" s="31"/>
      <c r="W217" s="308"/>
      <c r="X217" s="289"/>
      <c r="Y217" s="290"/>
      <c r="Z217" s="290"/>
      <c r="AA217" s="290"/>
      <c r="AB217" s="290"/>
      <c r="AC217" s="290"/>
      <c r="AD217" s="290"/>
      <c r="AE217" s="290"/>
      <c r="AF217" s="51"/>
      <c r="AG217" s="290"/>
      <c r="AH217" s="222"/>
      <c r="AI217" s="222"/>
      <c r="AJ217" s="222"/>
      <c r="AK217" s="290"/>
      <c r="AL217" s="290"/>
      <c r="AM217" s="290"/>
      <c r="AN217" s="290"/>
      <c r="AP217" s="289"/>
      <c r="AQ217" s="222"/>
      <c r="AR217" s="222"/>
      <c r="AS217" s="222"/>
      <c r="AT217" s="290"/>
      <c r="AU217" s="290"/>
      <c r="AV217" s="290"/>
      <c r="AW217" s="290"/>
      <c r="AX217" s="51"/>
      <c r="AY217" s="290"/>
      <c r="AZ217" s="222"/>
      <c r="BA217" s="222"/>
      <c r="BB217" s="222"/>
      <c r="BC217" s="290"/>
      <c r="BD217" s="290"/>
      <c r="BE217" s="290"/>
      <c r="BF217" s="290"/>
    </row>
    <row r="218" spans="2:58" ht="12.75">
      <c r="B218" s="3" t="s">
        <v>698</v>
      </c>
      <c r="C218" s="3" t="s">
        <v>699</v>
      </c>
      <c r="D218" s="149" t="s">
        <v>647</v>
      </c>
      <c r="E218" s="149" t="s">
        <v>378</v>
      </c>
      <c r="F218" s="5">
        <v>1</v>
      </c>
      <c r="G218" s="150" t="s">
        <v>306</v>
      </c>
      <c r="H218" s="31"/>
      <c r="I218" s="31"/>
      <c r="J218" s="31"/>
      <c r="K218" s="31"/>
      <c r="L218" s="31">
        <v>24.7</v>
      </c>
      <c r="M218" s="30"/>
      <c r="N218" s="31">
        <v>24.7</v>
      </c>
      <c r="O218" s="31"/>
      <c r="P218" s="31"/>
      <c r="Q218" s="30"/>
      <c r="R218" s="33">
        <v>80</v>
      </c>
      <c r="S218" s="307">
        <v>9.21</v>
      </c>
      <c r="T218" s="59">
        <v>28.4</v>
      </c>
      <c r="U218" s="31">
        <v>1734</v>
      </c>
      <c r="V218" s="31">
        <v>137</v>
      </c>
      <c r="W218" s="308"/>
      <c r="X218" s="289"/>
      <c r="Y218" s="290">
        <f>L218</f>
        <v>24.7</v>
      </c>
      <c r="Z218" s="290"/>
      <c r="AA218" s="290">
        <f>N218</f>
        <v>24.7</v>
      </c>
      <c r="AB218" s="290">
        <f>R218*AA218</f>
        <v>1976</v>
      </c>
      <c r="AC218" s="290">
        <f>T218*AA218</f>
        <v>701.4799999999999</v>
      </c>
      <c r="AD218" s="290">
        <f>U218*AA218</f>
        <v>42829.799999999996</v>
      </c>
      <c r="AE218" s="290">
        <f>V218*AA218</f>
        <v>3383.9</v>
      </c>
      <c r="AF218" s="51"/>
      <c r="AG218" s="290"/>
      <c r="AH218" s="222"/>
      <c r="AI218" s="222"/>
      <c r="AJ218" s="222"/>
      <c r="AK218" s="290"/>
      <c r="AL218" s="290"/>
      <c r="AM218" s="290"/>
      <c r="AN218" s="290"/>
      <c r="AP218" s="289"/>
      <c r="AQ218" s="222"/>
      <c r="AR218" s="222"/>
      <c r="AS218" s="222"/>
      <c r="AT218" s="290"/>
      <c r="AU218" s="290"/>
      <c r="AV218" s="290"/>
      <c r="AW218" s="290"/>
      <c r="AX218" s="51"/>
      <c r="AY218" s="290"/>
      <c r="AZ218" s="222"/>
      <c r="BA218" s="222"/>
      <c r="BB218" s="222"/>
      <c r="BC218" s="290"/>
      <c r="BD218" s="290"/>
      <c r="BE218" s="290"/>
      <c r="BF218" s="290"/>
    </row>
    <row r="219" spans="6:58" ht="12.75">
      <c r="F219" s="5">
        <v>2</v>
      </c>
      <c r="G219" s="150" t="s">
        <v>670</v>
      </c>
      <c r="H219" s="31"/>
      <c r="I219" s="31"/>
      <c r="J219" s="31"/>
      <c r="K219" s="31">
        <v>44.4</v>
      </c>
      <c r="L219" s="31"/>
      <c r="M219" s="30"/>
      <c r="N219" s="31"/>
      <c r="O219" s="31"/>
      <c r="P219" s="31"/>
      <c r="Q219" s="30">
        <v>44.4</v>
      </c>
      <c r="R219" s="33">
        <v>17</v>
      </c>
      <c r="S219" s="307">
        <v>4.01</v>
      </c>
      <c r="T219" s="273">
        <v>5.1</v>
      </c>
      <c r="U219" s="31">
        <v>853</v>
      </c>
      <c r="V219" s="31">
        <v>41</v>
      </c>
      <c r="W219" s="308"/>
      <c r="X219" s="289"/>
      <c r="Y219" s="290"/>
      <c r="Z219" s="290"/>
      <c r="AA219" s="290"/>
      <c r="AB219" s="290"/>
      <c r="AC219" s="290"/>
      <c r="AD219" s="290"/>
      <c r="AE219" s="290"/>
      <c r="AF219" s="51"/>
      <c r="AG219" s="290"/>
      <c r="AH219" s="222"/>
      <c r="AI219" s="222"/>
      <c r="AJ219" s="222"/>
      <c r="AK219" s="290"/>
      <c r="AL219" s="290"/>
      <c r="AM219" s="290"/>
      <c r="AN219" s="290"/>
      <c r="AP219" s="289">
        <f>K219</f>
        <v>44.4</v>
      </c>
      <c r="AQ219" s="222"/>
      <c r="AR219" s="222"/>
      <c r="AS219" s="222">
        <f>Q219</f>
        <v>44.4</v>
      </c>
      <c r="AT219" s="290">
        <f>R219*AS219</f>
        <v>754.8</v>
      </c>
      <c r="AU219" s="290">
        <f>T219*AS219</f>
        <v>226.43999999999997</v>
      </c>
      <c r="AV219" s="290">
        <f>U219*AS219</f>
        <v>37873.2</v>
      </c>
      <c r="AW219" s="290">
        <f>V219*AS219</f>
        <v>1820.3999999999999</v>
      </c>
      <c r="AX219" s="51"/>
      <c r="AY219" s="290"/>
      <c r="AZ219" s="222"/>
      <c r="BA219" s="222"/>
      <c r="BB219" s="222"/>
      <c r="BC219" s="290"/>
      <c r="BD219" s="290"/>
      <c r="BE219" s="290"/>
      <c r="BF219" s="290"/>
    </row>
    <row r="220" spans="6:58" ht="12.75">
      <c r="F220" s="5">
        <v>3</v>
      </c>
      <c r="G220" s="30" t="s">
        <v>649</v>
      </c>
      <c r="H220" s="31"/>
      <c r="I220" s="31"/>
      <c r="J220" s="31"/>
      <c r="K220" s="31"/>
      <c r="L220" s="31"/>
      <c r="M220" s="30">
        <v>44.4</v>
      </c>
      <c r="N220" s="31"/>
      <c r="O220" s="31"/>
      <c r="P220" s="31"/>
      <c r="Q220" s="30">
        <v>44.4</v>
      </c>
      <c r="R220" s="33">
        <v>17</v>
      </c>
      <c r="S220" s="307">
        <v>7.98</v>
      </c>
      <c r="T220" s="59">
        <v>0.6</v>
      </c>
      <c r="U220" s="31">
        <v>90</v>
      </c>
      <c r="V220" s="31">
        <v>14</v>
      </c>
      <c r="W220" s="308"/>
      <c r="X220" s="289"/>
      <c r="Y220" s="290"/>
      <c r="Z220" s="290"/>
      <c r="AA220" s="290"/>
      <c r="AB220" s="290"/>
      <c r="AC220" s="290"/>
      <c r="AD220" s="290"/>
      <c r="AE220" s="290"/>
      <c r="AF220" s="51"/>
      <c r="AG220" s="290"/>
      <c r="AH220" s="222"/>
      <c r="AI220" s="222"/>
      <c r="AJ220" s="222"/>
      <c r="AK220" s="290"/>
      <c r="AL220" s="290"/>
      <c r="AM220" s="290"/>
      <c r="AN220" s="290"/>
      <c r="AP220" s="289"/>
      <c r="AQ220" s="222"/>
      <c r="AR220" s="222"/>
      <c r="AS220" s="222"/>
      <c r="AT220" s="290"/>
      <c r="AU220" s="290"/>
      <c r="AV220" s="290"/>
      <c r="AW220" s="290"/>
      <c r="AX220" s="51"/>
      <c r="AY220" s="290"/>
      <c r="AZ220" s="222"/>
      <c r="BA220" s="222">
        <f>M220</f>
        <v>44.4</v>
      </c>
      <c r="BB220" s="222">
        <f>Q220</f>
        <v>44.4</v>
      </c>
      <c r="BC220" s="290">
        <f>R220*BB220</f>
        <v>754.8</v>
      </c>
      <c r="BD220" s="290">
        <f>T220*BB220</f>
        <v>26.639999999999997</v>
      </c>
      <c r="BE220" s="290">
        <f>U220*BB220</f>
        <v>3996</v>
      </c>
      <c r="BF220" s="290">
        <f>V220*BB220</f>
        <v>621.6</v>
      </c>
    </row>
    <row r="221" spans="6:58" ht="12.75">
      <c r="F221" s="5">
        <v>4</v>
      </c>
      <c r="G221" s="30" t="s">
        <v>676</v>
      </c>
      <c r="H221" s="31"/>
      <c r="I221" s="31"/>
      <c r="J221" s="31"/>
      <c r="K221" s="31"/>
      <c r="L221" s="31"/>
      <c r="M221" s="30">
        <v>44.4</v>
      </c>
      <c r="N221" s="31"/>
      <c r="O221" s="31"/>
      <c r="P221" s="31"/>
      <c r="Q221" s="30">
        <v>44.4</v>
      </c>
      <c r="R221" s="33">
        <v>17</v>
      </c>
      <c r="S221" s="307">
        <v>7.84</v>
      </c>
      <c r="T221" s="59">
        <v>0.23</v>
      </c>
      <c r="U221" s="31">
        <v>28</v>
      </c>
      <c r="V221" s="31">
        <v>13</v>
      </c>
      <c r="W221" s="308"/>
      <c r="X221" s="289"/>
      <c r="Y221" s="290"/>
      <c r="Z221" s="290"/>
      <c r="AA221" s="290"/>
      <c r="AB221" s="290"/>
      <c r="AC221" s="290"/>
      <c r="AD221" s="290"/>
      <c r="AE221" s="290"/>
      <c r="AF221" s="51"/>
      <c r="AG221" s="290"/>
      <c r="AH221" s="222"/>
      <c r="AI221" s="222"/>
      <c r="AJ221" s="222"/>
      <c r="AK221" s="290"/>
      <c r="AL221" s="290"/>
      <c r="AM221" s="290"/>
      <c r="AN221" s="290"/>
      <c r="AP221" s="289"/>
      <c r="AQ221" s="222"/>
      <c r="AR221" s="222"/>
      <c r="AS221" s="222"/>
      <c r="AT221" s="290"/>
      <c r="AU221" s="290"/>
      <c r="AV221" s="290"/>
      <c r="AW221" s="290"/>
      <c r="AX221" s="51"/>
      <c r="AY221" s="290"/>
      <c r="AZ221" s="222"/>
      <c r="BA221" s="222">
        <f>M221</f>
        <v>44.4</v>
      </c>
      <c r="BB221" s="222">
        <f>Q221</f>
        <v>44.4</v>
      </c>
      <c r="BC221" s="290">
        <f>R221*BB221</f>
        <v>754.8</v>
      </c>
      <c r="BD221" s="290">
        <f>T221*BB221</f>
        <v>10.212</v>
      </c>
      <c r="BE221" s="290">
        <f>U221*BB221</f>
        <v>1243.2</v>
      </c>
      <c r="BF221" s="290">
        <f>V221*BB221</f>
        <v>577.1999999999999</v>
      </c>
    </row>
    <row r="222" spans="6:58" ht="12.75">
      <c r="F222" s="5">
        <v>5</v>
      </c>
      <c r="G222" s="30" t="s">
        <v>662</v>
      </c>
      <c r="H222" s="31"/>
      <c r="I222" s="31"/>
      <c r="J222" s="31"/>
      <c r="K222" s="31"/>
      <c r="L222" s="31"/>
      <c r="M222" s="30">
        <v>44.4</v>
      </c>
      <c r="N222" s="31"/>
      <c r="O222" s="31"/>
      <c r="P222" s="31"/>
      <c r="Q222" s="30">
        <v>44.4</v>
      </c>
      <c r="R222" s="33">
        <v>17</v>
      </c>
      <c r="S222" s="307">
        <v>7.77</v>
      </c>
      <c r="T222" s="59">
        <v>0.21</v>
      </c>
      <c r="U222" s="31">
        <v>20</v>
      </c>
      <c r="V222" s="31">
        <v>10</v>
      </c>
      <c r="W222" s="308"/>
      <c r="X222" s="289"/>
      <c r="Y222" s="290"/>
      <c r="Z222" s="290"/>
      <c r="AA222" s="290"/>
      <c r="AB222" s="290"/>
      <c r="AC222" s="290"/>
      <c r="AD222" s="290"/>
      <c r="AE222" s="290"/>
      <c r="AF222" s="51"/>
      <c r="AG222" s="290"/>
      <c r="AH222" s="222"/>
      <c r="AI222" s="222"/>
      <c r="AJ222" s="222"/>
      <c r="AK222" s="290"/>
      <c r="AL222" s="290"/>
      <c r="AM222" s="290"/>
      <c r="AN222" s="290"/>
      <c r="AP222" s="289"/>
      <c r="AQ222" s="222"/>
      <c r="AR222" s="222"/>
      <c r="AS222" s="222"/>
      <c r="AT222" s="290"/>
      <c r="AU222" s="290"/>
      <c r="AV222" s="290"/>
      <c r="AW222" s="290"/>
      <c r="AX222" s="51"/>
      <c r="AY222" s="290"/>
      <c r="AZ222" s="222"/>
      <c r="BA222" s="222">
        <f>M222</f>
        <v>44.4</v>
      </c>
      <c r="BB222" s="222">
        <f>Q222</f>
        <v>44.4</v>
      </c>
      <c r="BC222" s="290">
        <f>R222*BB222</f>
        <v>754.8</v>
      </c>
      <c r="BD222" s="290">
        <f>T222*BB222</f>
        <v>9.324</v>
      </c>
      <c r="BE222" s="290">
        <f>U222*BB222</f>
        <v>888</v>
      </c>
      <c r="BF222" s="290">
        <f>V222*BB222</f>
        <v>444</v>
      </c>
    </row>
    <row r="223" spans="6:58" ht="12.75">
      <c r="F223" s="5">
        <v>6</v>
      </c>
      <c r="G223" s="30" t="s">
        <v>663</v>
      </c>
      <c r="H223" s="31"/>
      <c r="I223" s="31"/>
      <c r="J223" s="31"/>
      <c r="K223" s="31"/>
      <c r="L223" s="31"/>
      <c r="M223" s="30">
        <v>44.4</v>
      </c>
      <c r="N223" s="31"/>
      <c r="O223" s="31"/>
      <c r="P223" s="31"/>
      <c r="Q223" s="30">
        <v>44.4</v>
      </c>
      <c r="R223" s="33">
        <v>17</v>
      </c>
      <c r="S223" s="307">
        <v>7.77</v>
      </c>
      <c r="T223" s="59">
        <v>0.22</v>
      </c>
      <c r="U223" s="31">
        <v>20</v>
      </c>
      <c r="V223" s="31">
        <v>10</v>
      </c>
      <c r="W223" s="308"/>
      <c r="X223" s="289"/>
      <c r="Y223" s="290"/>
      <c r="Z223" s="290"/>
      <c r="AA223" s="290"/>
      <c r="AB223" s="290"/>
      <c r="AC223" s="290"/>
      <c r="AD223" s="290"/>
      <c r="AE223" s="290"/>
      <c r="AF223" s="51"/>
      <c r="AG223" s="290"/>
      <c r="AH223" s="222"/>
      <c r="AI223" s="222"/>
      <c r="AJ223" s="222"/>
      <c r="AK223" s="290"/>
      <c r="AL223" s="290"/>
      <c r="AM223" s="290"/>
      <c r="AN223" s="290"/>
      <c r="AP223" s="289"/>
      <c r="AQ223" s="222"/>
      <c r="AR223" s="222"/>
      <c r="AS223" s="222"/>
      <c r="AT223" s="290"/>
      <c r="AU223" s="290"/>
      <c r="AV223" s="290"/>
      <c r="AW223" s="290"/>
      <c r="AX223" s="51"/>
      <c r="AY223" s="290"/>
      <c r="AZ223" s="222"/>
      <c r="BA223" s="222">
        <f>M223</f>
        <v>44.4</v>
      </c>
      <c r="BB223" s="222">
        <f>Q223</f>
        <v>44.4</v>
      </c>
      <c r="BC223" s="290">
        <f>R223*BB223</f>
        <v>754.8</v>
      </c>
      <c r="BD223" s="290">
        <f>T223*BB223</f>
        <v>9.767999999999999</v>
      </c>
      <c r="BE223" s="290">
        <f>U223*BB223</f>
        <v>888</v>
      </c>
      <c r="BF223" s="290">
        <f>V223*BB223</f>
        <v>444</v>
      </c>
    </row>
    <row r="224" spans="6:58" ht="12.75">
      <c r="F224" s="5"/>
      <c r="G224" s="309"/>
      <c r="H224" s="31"/>
      <c r="I224" s="31"/>
      <c r="J224" s="31"/>
      <c r="K224" s="31"/>
      <c r="L224" s="31"/>
      <c r="M224" s="30"/>
      <c r="N224" s="31"/>
      <c r="O224" s="31"/>
      <c r="P224" s="31"/>
      <c r="Q224" s="30"/>
      <c r="R224" s="33"/>
      <c r="S224" s="307"/>
      <c r="T224" s="59"/>
      <c r="U224" s="31"/>
      <c r="V224" s="31"/>
      <c r="W224" s="308"/>
      <c r="X224" s="289"/>
      <c r="Y224" s="290"/>
      <c r="Z224" s="290"/>
      <c r="AA224" s="290"/>
      <c r="AB224" s="290"/>
      <c r="AC224" s="290"/>
      <c r="AD224" s="290"/>
      <c r="AE224" s="290"/>
      <c r="AF224" s="51"/>
      <c r="AG224" s="290"/>
      <c r="AH224" s="222"/>
      <c r="AI224" s="222"/>
      <c r="AJ224" s="222"/>
      <c r="AK224" s="290"/>
      <c r="AL224" s="290"/>
      <c r="AM224" s="290"/>
      <c r="AN224" s="290"/>
      <c r="AP224" s="289"/>
      <c r="AQ224" s="222"/>
      <c r="AR224" s="222"/>
      <c r="AS224" s="222"/>
      <c r="AT224" s="290"/>
      <c r="AU224" s="290"/>
      <c r="AV224" s="290"/>
      <c r="AW224" s="290"/>
      <c r="AX224" s="51"/>
      <c r="AY224" s="290"/>
      <c r="AZ224" s="222"/>
      <c r="BA224" s="222"/>
      <c r="BB224" s="222"/>
      <c r="BC224" s="290"/>
      <c r="BD224" s="290"/>
      <c r="BE224" s="290"/>
      <c r="BF224" s="290"/>
    </row>
    <row r="225" spans="2:58" ht="12.75">
      <c r="B225" s="3" t="s">
        <v>700</v>
      </c>
      <c r="C225" s="3" t="s">
        <v>701</v>
      </c>
      <c r="D225" s="149" t="s">
        <v>647</v>
      </c>
      <c r="E225" s="149" t="s">
        <v>386</v>
      </c>
      <c r="F225" s="5">
        <v>1</v>
      </c>
      <c r="G225" s="150" t="s">
        <v>306</v>
      </c>
      <c r="H225" s="31"/>
      <c r="I225" s="31"/>
      <c r="J225" s="31"/>
      <c r="K225" s="31"/>
      <c r="L225" s="31">
        <v>51.2</v>
      </c>
      <c r="M225" s="30"/>
      <c r="N225" s="31">
        <v>51.2</v>
      </c>
      <c r="O225" s="31"/>
      <c r="P225" s="31"/>
      <c r="Q225" s="30"/>
      <c r="R225" s="33">
        <v>80</v>
      </c>
      <c r="S225" s="307">
        <v>8.1</v>
      </c>
      <c r="T225" s="59">
        <v>9.97</v>
      </c>
      <c r="U225" s="31">
        <v>1350</v>
      </c>
      <c r="V225" s="31">
        <v>54</v>
      </c>
      <c r="W225" s="308"/>
      <c r="X225" s="289"/>
      <c r="Y225" s="290">
        <f>L225</f>
        <v>51.2</v>
      </c>
      <c r="Z225" s="290"/>
      <c r="AA225" s="290">
        <f>N225</f>
        <v>51.2</v>
      </c>
      <c r="AB225" s="290">
        <f>R225*AA225</f>
        <v>4096</v>
      </c>
      <c r="AC225" s="290">
        <f>T225*AA225</f>
        <v>510.46400000000006</v>
      </c>
      <c r="AD225" s="290">
        <f>U225*AA225</f>
        <v>69120</v>
      </c>
      <c r="AE225" s="290">
        <f>V225*AA225</f>
        <v>2764.8</v>
      </c>
      <c r="AF225" s="51"/>
      <c r="AG225" s="290"/>
      <c r="AH225" s="222"/>
      <c r="AI225" s="222"/>
      <c r="AJ225" s="222"/>
      <c r="AK225" s="290"/>
      <c r="AL225" s="290"/>
      <c r="AM225" s="290"/>
      <c r="AN225" s="290"/>
      <c r="AP225" s="289"/>
      <c r="AQ225" s="222"/>
      <c r="AR225" s="222"/>
      <c r="AS225" s="222"/>
      <c r="AT225" s="290"/>
      <c r="AU225" s="290"/>
      <c r="AV225" s="290"/>
      <c r="AW225" s="290"/>
      <c r="AX225" s="51"/>
      <c r="AY225" s="290"/>
      <c r="AZ225" s="222"/>
      <c r="BA225" s="222"/>
      <c r="BB225" s="222"/>
      <c r="BC225" s="290"/>
      <c r="BD225" s="290"/>
      <c r="BE225" s="290"/>
      <c r="BF225" s="290"/>
    </row>
    <row r="226" spans="6:58" ht="12.75">
      <c r="F226" s="5">
        <v>2</v>
      </c>
      <c r="G226" s="150" t="s">
        <v>459</v>
      </c>
      <c r="H226" s="31"/>
      <c r="I226" s="31"/>
      <c r="J226" s="31"/>
      <c r="K226" s="31">
        <v>51.2</v>
      </c>
      <c r="L226" s="31"/>
      <c r="M226" s="30"/>
      <c r="N226" s="31"/>
      <c r="O226" s="31"/>
      <c r="P226" s="31"/>
      <c r="Q226" s="30">
        <v>51.2</v>
      </c>
      <c r="R226" s="33">
        <v>17</v>
      </c>
      <c r="S226" s="307">
        <v>7.74</v>
      </c>
      <c r="T226" s="273">
        <v>2.47</v>
      </c>
      <c r="U226" s="31">
        <v>650</v>
      </c>
      <c r="V226" s="31">
        <v>15</v>
      </c>
      <c r="W226" s="308"/>
      <c r="X226" s="289"/>
      <c r="Y226" s="290"/>
      <c r="Z226" s="290"/>
      <c r="AA226" s="290"/>
      <c r="AB226" s="290"/>
      <c r="AC226" s="290"/>
      <c r="AD226" s="290"/>
      <c r="AE226" s="290"/>
      <c r="AF226" s="51"/>
      <c r="AG226" s="290"/>
      <c r="AH226" s="222"/>
      <c r="AI226" s="222"/>
      <c r="AJ226" s="222"/>
      <c r="AK226" s="290"/>
      <c r="AL226" s="290"/>
      <c r="AM226" s="290"/>
      <c r="AN226" s="290"/>
      <c r="AP226" s="289">
        <f>K226</f>
        <v>51.2</v>
      </c>
      <c r="AQ226" s="222"/>
      <c r="AR226" s="222"/>
      <c r="AS226" s="222">
        <f>Q226</f>
        <v>51.2</v>
      </c>
      <c r="AT226" s="290">
        <f>R226*AS226</f>
        <v>870.4000000000001</v>
      </c>
      <c r="AU226" s="290">
        <f>T226*AS226</f>
        <v>126.46400000000001</v>
      </c>
      <c r="AV226" s="290">
        <f>U226*AS226</f>
        <v>33280</v>
      </c>
      <c r="AW226" s="290">
        <f>V226*AS226</f>
        <v>768</v>
      </c>
      <c r="AX226" s="51"/>
      <c r="AY226" s="290"/>
      <c r="AZ226" s="222"/>
      <c r="BA226" s="222"/>
      <c r="BB226" s="222"/>
      <c r="BC226" s="290"/>
      <c r="BD226" s="290"/>
      <c r="BE226" s="290"/>
      <c r="BF226" s="290"/>
    </row>
    <row r="227" spans="6:58" ht="12.75">
      <c r="F227" s="5">
        <v>3</v>
      </c>
      <c r="G227" s="150" t="s">
        <v>461</v>
      </c>
      <c r="H227" s="31"/>
      <c r="I227" s="31"/>
      <c r="J227" s="31"/>
      <c r="K227" s="31"/>
      <c r="L227" s="31"/>
      <c r="M227" s="30">
        <v>51.2</v>
      </c>
      <c r="N227" s="31"/>
      <c r="O227" s="31"/>
      <c r="P227" s="31"/>
      <c r="Q227" s="30">
        <v>51.2</v>
      </c>
      <c r="R227" s="33">
        <v>17</v>
      </c>
      <c r="S227" s="307">
        <v>7.71</v>
      </c>
      <c r="T227" s="273">
        <v>1.43</v>
      </c>
      <c r="U227" s="31">
        <v>350</v>
      </c>
      <c r="V227" s="31">
        <v>13</v>
      </c>
      <c r="W227" s="308"/>
      <c r="X227" s="289"/>
      <c r="Y227" s="290"/>
      <c r="Z227" s="290"/>
      <c r="AA227" s="290"/>
      <c r="AB227" s="290"/>
      <c r="AC227" s="290"/>
      <c r="AD227" s="290"/>
      <c r="AE227" s="290"/>
      <c r="AF227" s="51"/>
      <c r="AG227" s="290"/>
      <c r="AH227" s="222"/>
      <c r="AI227" s="222"/>
      <c r="AJ227" s="222"/>
      <c r="AK227" s="290"/>
      <c r="AL227" s="290"/>
      <c r="AM227" s="290"/>
      <c r="AN227" s="290"/>
      <c r="AP227" s="289"/>
      <c r="AQ227" s="222"/>
      <c r="AR227" s="222">
        <f>M227</f>
        <v>51.2</v>
      </c>
      <c r="AS227" s="222">
        <f>Q227</f>
        <v>51.2</v>
      </c>
      <c r="AT227" s="290">
        <f>R227*AS227</f>
        <v>870.4000000000001</v>
      </c>
      <c r="AU227" s="290">
        <f>T227*AS227</f>
        <v>73.216</v>
      </c>
      <c r="AV227" s="290">
        <f>U227*AS227</f>
        <v>17920</v>
      </c>
      <c r="AW227" s="290">
        <f>V227*AS227</f>
        <v>665.6</v>
      </c>
      <c r="AX227" s="51"/>
      <c r="AY227" s="290"/>
      <c r="AZ227" s="222"/>
      <c r="BA227" s="222"/>
      <c r="BB227" s="222"/>
      <c r="BC227" s="290"/>
      <c r="BD227" s="290"/>
      <c r="BE227" s="290"/>
      <c r="BF227" s="290"/>
    </row>
    <row r="228" spans="6:58" ht="12.75">
      <c r="F228" s="5">
        <v>4</v>
      </c>
      <c r="G228" s="30" t="s">
        <v>483</v>
      </c>
      <c r="H228" s="31"/>
      <c r="I228" s="31"/>
      <c r="J228" s="31"/>
      <c r="K228" s="31"/>
      <c r="L228" s="31"/>
      <c r="M228" s="30">
        <v>51.2</v>
      </c>
      <c r="N228" s="31"/>
      <c r="O228" s="31"/>
      <c r="P228" s="31"/>
      <c r="Q228" s="30">
        <v>51.2</v>
      </c>
      <c r="R228" s="33">
        <v>17</v>
      </c>
      <c r="S228" s="307">
        <v>7.6</v>
      </c>
      <c r="T228" s="235">
        <v>0.42</v>
      </c>
      <c r="U228" s="31">
        <v>180</v>
      </c>
      <c r="V228" s="31">
        <v>10</v>
      </c>
      <c r="W228" s="308"/>
      <c r="X228" s="289"/>
      <c r="Y228" s="290"/>
      <c r="Z228" s="290"/>
      <c r="AA228" s="290"/>
      <c r="AB228" s="290"/>
      <c r="AC228" s="290"/>
      <c r="AD228" s="290"/>
      <c r="AE228" s="290"/>
      <c r="AF228" s="51"/>
      <c r="AG228" s="290"/>
      <c r="AH228" s="222"/>
      <c r="AI228" s="222"/>
      <c r="AJ228" s="222"/>
      <c r="AK228" s="290"/>
      <c r="AL228" s="290"/>
      <c r="AM228" s="290"/>
      <c r="AN228" s="290"/>
      <c r="AP228" s="289"/>
      <c r="AQ228" s="222"/>
      <c r="AR228" s="222"/>
      <c r="AS228" s="222"/>
      <c r="AT228" s="290"/>
      <c r="AU228" s="290"/>
      <c r="AV228" s="290"/>
      <c r="AW228" s="290"/>
      <c r="AX228" s="51"/>
      <c r="AY228" s="290"/>
      <c r="AZ228" s="222"/>
      <c r="BA228" s="222">
        <f>M228</f>
        <v>51.2</v>
      </c>
      <c r="BB228" s="222">
        <f>Q228</f>
        <v>51.2</v>
      </c>
      <c r="BC228" s="290">
        <f>R228*BB228</f>
        <v>870.4000000000001</v>
      </c>
      <c r="BD228" s="290">
        <f>T228*BB228</f>
        <v>21.504</v>
      </c>
      <c r="BE228" s="290">
        <f>U228*BB228</f>
        <v>9216</v>
      </c>
      <c r="BF228" s="290">
        <f>V228*BB228</f>
        <v>512</v>
      </c>
    </row>
    <row r="229" spans="6:58" ht="12.75">
      <c r="F229" s="5">
        <v>5</v>
      </c>
      <c r="G229" s="30" t="s">
        <v>665</v>
      </c>
      <c r="H229" s="31"/>
      <c r="I229" s="31"/>
      <c r="J229" s="31"/>
      <c r="K229" s="31"/>
      <c r="L229" s="31"/>
      <c r="M229" s="30">
        <v>51.2</v>
      </c>
      <c r="N229" s="31"/>
      <c r="O229" s="31"/>
      <c r="P229" s="31"/>
      <c r="Q229" s="30">
        <v>51.2</v>
      </c>
      <c r="R229" s="33">
        <v>17</v>
      </c>
      <c r="S229" s="307">
        <v>7.6</v>
      </c>
      <c r="T229" s="59">
        <v>0.38</v>
      </c>
      <c r="U229" s="31">
        <v>100</v>
      </c>
      <c r="V229" s="31">
        <v>10</v>
      </c>
      <c r="W229" s="308"/>
      <c r="X229" s="289"/>
      <c r="Y229" s="290"/>
      <c r="Z229" s="290"/>
      <c r="AA229" s="290"/>
      <c r="AB229" s="290"/>
      <c r="AC229" s="290"/>
      <c r="AD229" s="290"/>
      <c r="AE229" s="290"/>
      <c r="AF229" s="51"/>
      <c r="AG229" s="290"/>
      <c r="AH229" s="222"/>
      <c r="AI229" s="222"/>
      <c r="AJ229" s="222"/>
      <c r="AK229" s="290"/>
      <c r="AL229" s="290"/>
      <c r="AM229" s="290"/>
      <c r="AN229" s="290"/>
      <c r="AP229" s="289"/>
      <c r="AQ229" s="222"/>
      <c r="AR229" s="222"/>
      <c r="AS229" s="222"/>
      <c r="AT229" s="290"/>
      <c r="AU229" s="290"/>
      <c r="AV229" s="290"/>
      <c r="AW229" s="290"/>
      <c r="AX229" s="51"/>
      <c r="AY229" s="290"/>
      <c r="AZ229" s="222"/>
      <c r="BA229" s="222">
        <f>M229</f>
        <v>51.2</v>
      </c>
      <c r="BB229" s="222">
        <f>Q229</f>
        <v>51.2</v>
      </c>
      <c r="BC229" s="290">
        <f>R229*BB229</f>
        <v>870.4000000000001</v>
      </c>
      <c r="BD229" s="290">
        <f>T229*BB229</f>
        <v>19.456000000000003</v>
      </c>
      <c r="BE229" s="290">
        <f>U229*BB229</f>
        <v>5120</v>
      </c>
      <c r="BF229" s="290">
        <f>V229*BB229</f>
        <v>512</v>
      </c>
    </row>
    <row r="230" spans="6:58" ht="12.75">
      <c r="F230" s="5">
        <v>6</v>
      </c>
      <c r="G230" s="30" t="s">
        <v>666</v>
      </c>
      <c r="H230" s="31"/>
      <c r="I230" s="31"/>
      <c r="J230" s="31"/>
      <c r="K230" s="31"/>
      <c r="L230" s="31"/>
      <c r="M230" s="30">
        <v>51.2</v>
      </c>
      <c r="N230" s="31"/>
      <c r="O230" s="31"/>
      <c r="P230" s="31"/>
      <c r="Q230" s="30">
        <v>51.2</v>
      </c>
      <c r="R230" s="33">
        <v>17</v>
      </c>
      <c r="S230" s="307">
        <v>7.5</v>
      </c>
      <c r="T230" s="59">
        <v>0.23</v>
      </c>
      <c r="U230" s="31">
        <v>50</v>
      </c>
      <c r="V230" s="31">
        <v>10</v>
      </c>
      <c r="W230" s="308"/>
      <c r="X230" s="289"/>
      <c r="Y230" s="290"/>
      <c r="Z230" s="290"/>
      <c r="AA230" s="290"/>
      <c r="AB230" s="290"/>
      <c r="AC230" s="290"/>
      <c r="AD230" s="290"/>
      <c r="AE230" s="290"/>
      <c r="AF230" s="51"/>
      <c r="AG230" s="290"/>
      <c r="AH230" s="222"/>
      <c r="AI230" s="222"/>
      <c r="AJ230" s="222"/>
      <c r="AK230" s="290"/>
      <c r="AL230" s="290"/>
      <c r="AM230" s="290"/>
      <c r="AN230" s="290"/>
      <c r="AP230" s="289"/>
      <c r="AQ230" s="222"/>
      <c r="AR230" s="222"/>
      <c r="AS230" s="222"/>
      <c r="AT230" s="290"/>
      <c r="AU230" s="290"/>
      <c r="AV230" s="290"/>
      <c r="AW230" s="290"/>
      <c r="AX230" s="51"/>
      <c r="AY230" s="290"/>
      <c r="AZ230" s="222"/>
      <c r="BA230" s="222">
        <f>M230</f>
        <v>51.2</v>
      </c>
      <c r="BB230" s="222">
        <f>Q230</f>
        <v>51.2</v>
      </c>
      <c r="BC230" s="290">
        <f>R230*BB230</f>
        <v>870.4000000000001</v>
      </c>
      <c r="BD230" s="290">
        <f>T230*BB230</f>
        <v>11.776000000000002</v>
      </c>
      <c r="BE230" s="290">
        <f>U230*BB230</f>
        <v>2560</v>
      </c>
      <c r="BF230" s="290">
        <f>V230*BB230</f>
        <v>512</v>
      </c>
    </row>
    <row r="231" spans="6:50" ht="12.75">
      <c r="F231" s="5"/>
      <c r="G231" s="30"/>
      <c r="H231" s="31"/>
      <c r="I231" s="31"/>
      <c r="J231" s="31"/>
      <c r="K231" s="31"/>
      <c r="L231" s="31"/>
      <c r="M231" s="33"/>
      <c r="N231" s="31"/>
      <c r="O231" s="31"/>
      <c r="P231" s="31"/>
      <c r="Q231" s="30"/>
      <c r="R231" s="33"/>
      <c r="S231" s="307"/>
      <c r="T231" s="59"/>
      <c r="U231" s="31"/>
      <c r="V231" s="31"/>
      <c r="W231" s="308"/>
      <c r="X231" s="61"/>
      <c r="AA231" s="29"/>
      <c r="AB231" s="89"/>
      <c r="AC231" s="89"/>
      <c r="AD231" s="89"/>
      <c r="AE231" s="89"/>
      <c r="AF231" s="51"/>
      <c r="AP231" s="61"/>
      <c r="AQ231" s="89"/>
      <c r="AR231" s="89"/>
      <c r="AS231" s="89"/>
      <c r="AT231" s="89"/>
      <c r="AU231" s="89"/>
      <c r="AV231" s="89"/>
      <c r="AW231" s="89"/>
      <c r="AX231" s="51"/>
    </row>
    <row r="232" spans="6:58" ht="12.75">
      <c r="F232" s="5"/>
      <c r="G232" s="30"/>
      <c r="H232" s="31"/>
      <c r="I232" s="31"/>
      <c r="J232" s="31"/>
      <c r="K232" s="31"/>
      <c r="L232" s="31"/>
      <c r="M232" s="33"/>
      <c r="N232" s="31"/>
      <c r="O232" s="31"/>
      <c r="P232" s="31"/>
      <c r="Q232" s="30"/>
      <c r="R232" s="33"/>
      <c r="S232" s="307"/>
      <c r="T232" s="59"/>
      <c r="U232" s="31"/>
      <c r="V232" s="31"/>
      <c r="W232" s="308"/>
      <c r="X232" s="165">
        <f>SUM(X5:X230)</f>
        <v>0</v>
      </c>
      <c r="Y232" s="166">
        <f>SUM(Y5:Y230)</f>
        <v>27647.500000000007</v>
      </c>
      <c r="Z232" s="166"/>
      <c r="AA232" s="166">
        <f>SUM(AA5:AA230)</f>
        <v>27646.80000000001</v>
      </c>
      <c r="AB232" s="221">
        <f>SUM(AB5:AB230)</f>
        <v>2169031.5</v>
      </c>
      <c r="AC232" s="221">
        <f>SUM(AC5:AC230)</f>
        <v>1783199.6580000005</v>
      </c>
      <c r="AD232" s="221">
        <f>SUM(AD5:AD230)</f>
        <v>28792950.6</v>
      </c>
      <c r="AE232" s="221">
        <f>SUM(AE5:AE230)</f>
        <v>1601199.6</v>
      </c>
      <c r="AF232" s="51"/>
      <c r="AG232" s="192">
        <f aca="true" t="shared" si="0" ref="AG232:AN232">SUM(AG5:AG230)</f>
        <v>0</v>
      </c>
      <c r="AH232" s="211">
        <f t="shared" si="0"/>
        <v>1253</v>
      </c>
      <c r="AI232" s="211">
        <f t="shared" si="0"/>
        <v>0</v>
      </c>
      <c r="AJ232" s="211">
        <f t="shared" si="0"/>
        <v>1253</v>
      </c>
      <c r="AK232" s="243">
        <f t="shared" si="0"/>
        <v>74170</v>
      </c>
      <c r="AL232" s="243">
        <f t="shared" si="0"/>
        <v>288.19</v>
      </c>
      <c r="AM232" s="243">
        <f t="shared" si="0"/>
        <v>113235</v>
      </c>
      <c r="AN232" s="243">
        <f t="shared" si="0"/>
        <v>37590</v>
      </c>
      <c r="AP232" s="192">
        <f aca="true" t="shared" si="1" ref="AP232:AW232">SUM(AP5:AP230)</f>
        <v>17288.399999999998</v>
      </c>
      <c r="AQ232" s="211">
        <f t="shared" si="1"/>
        <v>24.9</v>
      </c>
      <c r="AR232" s="211">
        <f t="shared" si="1"/>
        <v>91.5</v>
      </c>
      <c r="AS232" s="211">
        <f t="shared" si="1"/>
        <v>17404.8</v>
      </c>
      <c r="AT232" s="243">
        <f t="shared" si="1"/>
        <v>409771.20000000007</v>
      </c>
      <c r="AU232" s="243">
        <f t="shared" si="1"/>
        <v>51596.51000000001</v>
      </c>
      <c r="AV232" s="243">
        <f t="shared" si="1"/>
        <v>15232270.7</v>
      </c>
      <c r="AW232" s="243">
        <f t="shared" si="1"/>
        <v>1490777.1</v>
      </c>
      <c r="AX232" s="51"/>
      <c r="AY232" s="192">
        <f aca="true" t="shared" si="2" ref="AY232:BF232">SUM(AY5:AY230)</f>
        <v>12295.700000000003</v>
      </c>
      <c r="AZ232" s="211">
        <f t="shared" si="2"/>
        <v>220.9</v>
      </c>
      <c r="BA232" s="211">
        <f t="shared" si="2"/>
        <v>22615.300000000003</v>
      </c>
      <c r="BB232" s="211">
        <f t="shared" si="2"/>
        <v>35131.89999999999</v>
      </c>
      <c r="BC232" s="243">
        <f t="shared" si="2"/>
        <v>725724.2999999999</v>
      </c>
      <c r="BD232" s="243">
        <f t="shared" si="2"/>
        <v>9792.497999999996</v>
      </c>
      <c r="BE232" s="243">
        <f t="shared" si="2"/>
        <v>4268573.9</v>
      </c>
      <c r="BF232" s="243">
        <f t="shared" si="2"/>
        <v>410941.7</v>
      </c>
    </row>
    <row r="233" spans="6:58" ht="12.75">
      <c r="F233" s="5"/>
      <c r="G233" s="30"/>
      <c r="H233" s="31"/>
      <c r="I233" s="31"/>
      <c r="J233" s="31"/>
      <c r="K233" s="31"/>
      <c r="L233" s="31"/>
      <c r="M233" s="33"/>
      <c r="N233" s="31"/>
      <c r="O233" s="31"/>
      <c r="P233" s="31"/>
      <c r="Q233" s="30"/>
      <c r="R233" s="33"/>
      <c r="S233" s="307"/>
      <c r="T233" s="59"/>
      <c r="U233" s="31"/>
      <c r="V233" s="31"/>
      <c r="W233" s="308"/>
      <c r="X233" s="61"/>
      <c r="AA233" s="29"/>
      <c r="AB233" s="166">
        <f>AB232/$AA$232</f>
        <v>78.45506532401578</v>
      </c>
      <c r="AC233" s="167">
        <f>AC232/$AA$232</f>
        <v>64.49931485741568</v>
      </c>
      <c r="AD233" s="166">
        <f>AD232/$AA$232</f>
        <v>1041.4568991709707</v>
      </c>
      <c r="AE233" s="166">
        <f>AE232/$AA$232</f>
        <v>57.916272407656564</v>
      </c>
      <c r="AF233" s="51"/>
      <c r="AK233" s="192">
        <f>AK232/$AJ$232</f>
        <v>59.19393455706305</v>
      </c>
      <c r="AL233" s="190">
        <f>AL232/$AJ$232</f>
        <v>0.23</v>
      </c>
      <c r="AM233" s="192">
        <f>AM232/$AJ$232</f>
        <v>90.37110933758979</v>
      </c>
      <c r="AN233" s="192">
        <f>AN232/$AJ$232</f>
        <v>30</v>
      </c>
      <c r="AT233" s="192">
        <f>AT232/$AS$232</f>
        <v>23.543574186431336</v>
      </c>
      <c r="AU233" s="191">
        <f>AU232/$AS$232</f>
        <v>2.9644988738738745</v>
      </c>
      <c r="AV233" s="192">
        <f>AV232/$AS$232</f>
        <v>875.1764283416069</v>
      </c>
      <c r="AW233" s="192">
        <f>AW232/$AS$232</f>
        <v>85.65321635410922</v>
      </c>
      <c r="AX233" s="51"/>
      <c r="BC233" s="192">
        <f>BC232/$BB$232</f>
        <v>20.657132122088477</v>
      </c>
      <c r="BD233" s="191">
        <f>BD232/$BB$232</f>
        <v>0.27873522354327546</v>
      </c>
      <c r="BE233" s="192">
        <f>BE232/$BB$232</f>
        <v>121.50136770285701</v>
      </c>
      <c r="BF233" s="192">
        <f>BF232/$BB$232</f>
        <v>11.697110033900818</v>
      </c>
    </row>
    <row r="234" spans="6:50" ht="13.5" thickBot="1">
      <c r="F234" s="5"/>
      <c r="G234" s="30"/>
      <c r="H234" s="31"/>
      <c r="I234" s="31"/>
      <c r="J234" s="31"/>
      <c r="K234" s="31"/>
      <c r="L234" s="31"/>
      <c r="M234" s="31"/>
      <c r="N234" s="32"/>
      <c r="O234" s="33"/>
      <c r="P234" s="33"/>
      <c r="Q234" s="30"/>
      <c r="R234" s="33"/>
      <c r="S234" s="307"/>
      <c r="T234" s="59"/>
      <c r="U234" s="31"/>
      <c r="V234" s="31"/>
      <c r="W234" s="308"/>
      <c r="X234" s="274"/>
      <c r="Y234" s="24"/>
      <c r="Z234" s="300" t="s">
        <v>414</v>
      </c>
      <c r="AA234" s="300" t="s">
        <v>607</v>
      </c>
      <c r="AB234" s="24"/>
      <c r="AC234" s="24"/>
      <c r="AD234" s="24"/>
      <c r="AE234" s="301"/>
      <c r="AF234" s="274"/>
      <c r="AG234" s="24"/>
      <c r="AH234" s="300" t="s">
        <v>414</v>
      </c>
      <c r="AI234" s="300" t="s">
        <v>608</v>
      </c>
      <c r="AJ234" s="24"/>
      <c r="AK234" s="24"/>
      <c r="AL234" s="24"/>
      <c r="AP234" s="61"/>
      <c r="AQ234" s="89"/>
      <c r="AR234" s="89"/>
      <c r="AS234" s="89"/>
      <c r="AT234" s="89"/>
      <c r="AU234" s="89"/>
      <c r="AV234" s="89"/>
      <c r="AW234" s="89"/>
      <c r="AX234" s="51"/>
    </row>
    <row r="235" spans="2:50" ht="12.75">
      <c r="B235" s="230" t="s">
        <v>702</v>
      </c>
      <c r="C235" s="230" t="s">
        <v>703</v>
      </c>
      <c r="E235" s="149" t="s">
        <v>569</v>
      </c>
      <c r="F235" s="5">
        <v>1</v>
      </c>
      <c r="G235" s="30" t="s">
        <v>306</v>
      </c>
      <c r="H235" s="31"/>
      <c r="I235" s="31"/>
      <c r="J235" s="31"/>
      <c r="K235" s="31"/>
      <c r="L235" s="31">
        <v>612</v>
      </c>
      <c r="M235" s="30"/>
      <c r="N235" s="33">
        <v>612</v>
      </c>
      <c r="O235" s="33"/>
      <c r="P235" s="33"/>
      <c r="Q235" s="30"/>
      <c r="R235" s="33">
        <v>80</v>
      </c>
      <c r="S235" s="307">
        <v>8.6</v>
      </c>
      <c r="T235" s="59">
        <v>0.54</v>
      </c>
      <c r="U235" s="31">
        <v>800</v>
      </c>
      <c r="V235" s="31">
        <v>50</v>
      </c>
      <c r="W235" s="308"/>
      <c r="X235" s="313">
        <f aca="true" t="shared" si="3" ref="X235:AA236">K235</f>
        <v>0</v>
      </c>
      <c r="Y235" s="117">
        <f t="shared" si="3"/>
        <v>612</v>
      </c>
      <c r="Z235" s="117">
        <f t="shared" si="3"/>
        <v>0</v>
      </c>
      <c r="AA235" s="117">
        <f t="shared" si="3"/>
        <v>612</v>
      </c>
      <c r="AB235" s="38">
        <f>R235*AA235</f>
        <v>48960</v>
      </c>
      <c r="AC235" s="38">
        <f>T235*AA235</f>
        <v>330.48</v>
      </c>
      <c r="AD235" s="117">
        <f>U235*AA235</f>
        <v>489600</v>
      </c>
      <c r="AE235" s="117">
        <f>V235*AA235</f>
        <v>30600</v>
      </c>
      <c r="AF235" s="51"/>
      <c r="AG235" s="46"/>
      <c r="AH235" s="46"/>
      <c r="AI235" s="46"/>
      <c r="AJ235" s="46"/>
      <c r="AK235" s="46"/>
      <c r="AL235" s="46"/>
      <c r="AM235" s="46"/>
      <c r="AN235" s="46"/>
      <c r="AP235" s="61"/>
      <c r="AQ235" s="89"/>
      <c r="AR235" s="89"/>
      <c r="AS235" s="89"/>
      <c r="AT235" s="89"/>
      <c r="AU235" s="89"/>
      <c r="AV235" s="89"/>
      <c r="AW235" s="89"/>
      <c r="AX235" s="51"/>
    </row>
    <row r="236" spans="6:50" ht="12.75">
      <c r="F236" s="5">
        <v>2</v>
      </c>
      <c r="G236" s="30" t="s">
        <v>573</v>
      </c>
      <c r="H236" s="31"/>
      <c r="I236" s="31"/>
      <c r="J236" s="31"/>
      <c r="K236" s="31"/>
      <c r="L236" s="31">
        <v>612</v>
      </c>
      <c r="M236" s="30"/>
      <c r="N236" s="31">
        <v>612</v>
      </c>
      <c r="O236" s="31"/>
      <c r="P236" s="31"/>
      <c r="Q236" s="30"/>
      <c r="R236" s="33">
        <v>50</v>
      </c>
      <c r="S236" s="307">
        <v>7.76</v>
      </c>
      <c r="T236" s="59">
        <v>0.21</v>
      </c>
      <c r="U236" s="31">
        <v>420</v>
      </c>
      <c r="V236" s="31">
        <v>30</v>
      </c>
      <c r="W236" s="308"/>
      <c r="X236" s="313">
        <f t="shared" si="3"/>
        <v>0</v>
      </c>
      <c r="Y236" s="117">
        <f t="shared" si="3"/>
        <v>612</v>
      </c>
      <c r="Z236" s="117">
        <f t="shared" si="3"/>
        <v>0</v>
      </c>
      <c r="AA236" s="117">
        <f t="shared" si="3"/>
        <v>612</v>
      </c>
      <c r="AB236" s="38">
        <f>R236*AA236</f>
        <v>30600</v>
      </c>
      <c r="AC236" s="38">
        <f>T236*AA236</f>
        <v>128.51999999999998</v>
      </c>
      <c r="AD236" s="117">
        <f>U236*AA236</f>
        <v>257040</v>
      </c>
      <c r="AE236" s="117">
        <f>V236*AA236</f>
        <v>18360</v>
      </c>
      <c r="AF236" s="51"/>
      <c r="AG236" s="46"/>
      <c r="AH236" s="46"/>
      <c r="AI236" s="46"/>
      <c r="AJ236" s="46"/>
      <c r="AK236" s="46"/>
      <c r="AL236" s="46"/>
      <c r="AM236" s="46"/>
      <c r="AN236" s="46"/>
      <c r="AP236" s="61"/>
      <c r="AQ236" s="89"/>
      <c r="AR236" s="89"/>
      <c r="AS236" s="89"/>
      <c r="AT236" s="89"/>
      <c r="AU236" s="89"/>
      <c r="AV236" s="89"/>
      <c r="AW236" s="89"/>
      <c r="AX236" s="51"/>
    </row>
    <row r="237" spans="6:50" ht="12.75">
      <c r="F237" s="5"/>
      <c r="G237" s="30"/>
      <c r="H237" s="31"/>
      <c r="I237" s="31"/>
      <c r="J237" s="31"/>
      <c r="K237" s="31"/>
      <c r="L237" s="31"/>
      <c r="M237" s="31"/>
      <c r="N237" s="32"/>
      <c r="O237" s="33"/>
      <c r="P237" s="33"/>
      <c r="Q237" s="30"/>
      <c r="R237" s="33"/>
      <c r="S237" s="307"/>
      <c r="T237" s="59"/>
      <c r="U237" s="31"/>
      <c r="V237" s="31"/>
      <c r="W237" s="308"/>
      <c r="X237" s="313"/>
      <c r="Y237" s="117"/>
      <c r="Z237" s="117"/>
      <c r="AA237" s="117"/>
      <c r="AB237" s="38"/>
      <c r="AC237" s="38"/>
      <c r="AD237" s="117"/>
      <c r="AE237" s="117"/>
      <c r="AF237" s="51"/>
      <c r="AG237" s="46"/>
      <c r="AH237" s="46"/>
      <c r="AI237" s="46"/>
      <c r="AJ237" s="46"/>
      <c r="AK237" s="46"/>
      <c r="AL237" s="46"/>
      <c r="AM237" s="46"/>
      <c r="AN237" s="46"/>
      <c r="AP237" s="61"/>
      <c r="AQ237" s="89"/>
      <c r="AR237" s="89"/>
      <c r="AS237" s="89"/>
      <c r="AT237" s="89"/>
      <c r="AU237" s="89"/>
      <c r="AV237" s="89"/>
      <c r="AW237" s="89"/>
      <c r="AX237" s="51"/>
    </row>
    <row r="238" spans="2:50" ht="12.75">
      <c r="B238" s="3" t="s">
        <v>704</v>
      </c>
      <c r="C238" s="3" t="s">
        <v>705</v>
      </c>
      <c r="E238" s="149" t="s">
        <v>378</v>
      </c>
      <c r="F238" s="5">
        <v>1</v>
      </c>
      <c r="G238" s="30" t="s">
        <v>306</v>
      </c>
      <c r="H238" s="31"/>
      <c r="I238" s="31"/>
      <c r="J238" s="31"/>
      <c r="K238" s="31"/>
      <c r="L238" s="31">
        <v>397</v>
      </c>
      <c r="M238" s="30"/>
      <c r="N238" s="33">
        <v>397</v>
      </c>
      <c r="O238" s="33"/>
      <c r="P238" s="33"/>
      <c r="Q238" s="30"/>
      <c r="R238" s="33">
        <v>80</v>
      </c>
      <c r="S238" s="307">
        <v>8.3</v>
      </c>
      <c r="T238" s="59">
        <v>1.83</v>
      </c>
      <c r="U238" s="31">
        <v>520</v>
      </c>
      <c r="V238" s="31">
        <v>18</v>
      </c>
      <c r="W238" s="308"/>
      <c r="X238" s="313">
        <f>K238</f>
        <v>0</v>
      </c>
      <c r="Y238" s="117">
        <f>L238</f>
        <v>397</v>
      </c>
      <c r="Z238" s="117">
        <f>M238</f>
        <v>0</v>
      </c>
      <c r="AA238" s="117">
        <f>N238</f>
        <v>397</v>
      </c>
      <c r="AB238" s="38">
        <f>R238*AA238</f>
        <v>31760</v>
      </c>
      <c r="AC238" s="38">
        <f>T238*AA238</f>
        <v>726.51</v>
      </c>
      <c r="AD238" s="117">
        <f>U238*AA238</f>
        <v>206440</v>
      </c>
      <c r="AE238" s="117">
        <f>V238*AA238</f>
        <v>7146</v>
      </c>
      <c r="AF238" s="51"/>
      <c r="AG238" s="46"/>
      <c r="AH238" s="46"/>
      <c r="AI238" s="46"/>
      <c r="AJ238" s="46"/>
      <c r="AK238" s="46"/>
      <c r="AL238" s="46"/>
      <c r="AM238" s="46"/>
      <c r="AN238" s="46"/>
      <c r="AP238" s="61"/>
      <c r="AQ238" s="89"/>
      <c r="AR238" s="89"/>
      <c r="AS238" s="89"/>
      <c r="AT238" s="89"/>
      <c r="AU238" s="89"/>
      <c r="AV238" s="89"/>
      <c r="AW238" s="89"/>
      <c r="AX238" s="51"/>
    </row>
    <row r="239" spans="6:50" ht="12.75">
      <c r="F239" s="5">
        <v>2</v>
      </c>
      <c r="G239" s="30" t="s">
        <v>459</v>
      </c>
      <c r="H239" s="31"/>
      <c r="I239" s="31"/>
      <c r="J239" s="31"/>
      <c r="K239" s="31">
        <v>397</v>
      </c>
      <c r="L239" s="31"/>
      <c r="M239" s="30"/>
      <c r="N239" s="31"/>
      <c r="O239" s="31"/>
      <c r="P239" s="31"/>
      <c r="Q239" s="30">
        <v>397</v>
      </c>
      <c r="R239" s="33">
        <v>18</v>
      </c>
      <c r="S239" s="307">
        <v>7.3</v>
      </c>
      <c r="T239" s="59">
        <v>0.93</v>
      </c>
      <c r="U239" s="31">
        <v>105</v>
      </c>
      <c r="V239" s="31">
        <v>15</v>
      </c>
      <c r="W239" s="308"/>
      <c r="X239" s="313"/>
      <c r="Y239" s="117"/>
      <c r="Z239" s="117"/>
      <c r="AA239" s="117"/>
      <c r="AB239" s="38"/>
      <c r="AC239" s="38"/>
      <c r="AD239" s="117"/>
      <c r="AE239" s="117"/>
      <c r="AF239" s="51"/>
      <c r="AG239" s="46">
        <f aca="true" t="shared" si="4" ref="AG239:AI240">K239</f>
        <v>397</v>
      </c>
      <c r="AH239" s="46">
        <f t="shared" si="4"/>
        <v>0</v>
      </c>
      <c r="AI239" s="46">
        <f t="shared" si="4"/>
        <v>0</v>
      </c>
      <c r="AJ239" s="46">
        <f>Q239</f>
        <v>397</v>
      </c>
      <c r="AK239" s="46">
        <f>R239*AJ239</f>
        <v>7146</v>
      </c>
      <c r="AL239" s="46">
        <f>T239*AJ239</f>
        <v>369.21000000000004</v>
      </c>
      <c r="AM239" s="46">
        <f>U239*AJ239</f>
        <v>41685</v>
      </c>
      <c r="AN239" s="46">
        <f>V239*AJ239</f>
        <v>5955</v>
      </c>
      <c r="AP239" s="61"/>
      <c r="AQ239" s="89"/>
      <c r="AR239" s="89"/>
      <c r="AS239" s="89"/>
      <c r="AT239" s="89"/>
      <c r="AU239" s="89"/>
      <c r="AV239" s="89"/>
      <c r="AW239" s="89"/>
      <c r="AX239" s="51"/>
    </row>
    <row r="240" spans="6:50" ht="12.75">
      <c r="F240" s="5">
        <v>3</v>
      </c>
      <c r="G240" s="30" t="s">
        <v>461</v>
      </c>
      <c r="H240" s="31"/>
      <c r="I240" s="31"/>
      <c r="J240" s="31"/>
      <c r="K240" s="31"/>
      <c r="L240" s="31"/>
      <c r="M240" s="30">
        <v>397</v>
      </c>
      <c r="N240" s="31"/>
      <c r="O240" s="31"/>
      <c r="P240" s="31"/>
      <c r="Q240" s="30">
        <v>397</v>
      </c>
      <c r="R240" s="33">
        <v>18</v>
      </c>
      <c r="S240" s="307">
        <v>7.6</v>
      </c>
      <c r="T240" s="59">
        <v>0.21</v>
      </c>
      <c r="U240" s="31">
        <v>63</v>
      </c>
      <c r="V240" s="31">
        <v>10</v>
      </c>
      <c r="W240" s="308"/>
      <c r="X240" s="313"/>
      <c r="Y240" s="117"/>
      <c r="Z240" s="117"/>
      <c r="AA240" s="117"/>
      <c r="AB240" s="38"/>
      <c r="AC240" s="38"/>
      <c r="AD240" s="117"/>
      <c r="AE240" s="117"/>
      <c r="AF240" s="51"/>
      <c r="AG240" s="46">
        <f t="shared" si="4"/>
        <v>0</v>
      </c>
      <c r="AH240" s="46">
        <f t="shared" si="4"/>
        <v>0</v>
      </c>
      <c r="AI240" s="46">
        <f t="shared" si="4"/>
        <v>397</v>
      </c>
      <c r="AJ240" s="46">
        <f>Q240</f>
        <v>397</v>
      </c>
      <c r="AK240" s="46">
        <f>R240*AJ240</f>
        <v>7146</v>
      </c>
      <c r="AL240" s="46">
        <f>T240*AJ240</f>
        <v>83.36999999999999</v>
      </c>
      <c r="AM240" s="46">
        <f>U240*AJ240</f>
        <v>25011</v>
      </c>
      <c r="AN240" s="46">
        <f>V240*AJ240</f>
        <v>3970</v>
      </c>
      <c r="AP240" s="61"/>
      <c r="AQ240" s="89"/>
      <c r="AR240" s="89"/>
      <c r="AS240" s="89"/>
      <c r="AT240" s="89"/>
      <c r="AU240" s="89"/>
      <c r="AV240" s="89"/>
      <c r="AW240" s="89"/>
      <c r="AX240" s="51"/>
    </row>
    <row r="241" spans="6:50" ht="12.75">
      <c r="F241" s="5"/>
      <c r="G241" s="30"/>
      <c r="H241" s="31"/>
      <c r="I241" s="31"/>
      <c r="J241" s="31"/>
      <c r="K241" s="31"/>
      <c r="L241" s="31"/>
      <c r="M241" s="31"/>
      <c r="N241" s="32"/>
      <c r="O241" s="33"/>
      <c r="P241" s="33"/>
      <c r="Q241" s="30"/>
      <c r="R241" s="33"/>
      <c r="S241" s="307"/>
      <c r="T241" s="59"/>
      <c r="U241" s="31"/>
      <c r="V241" s="31"/>
      <c r="W241" s="308"/>
      <c r="X241" s="313"/>
      <c r="Y241" s="117"/>
      <c r="Z241" s="117"/>
      <c r="AA241" s="117"/>
      <c r="AB241" s="38"/>
      <c r="AC241" s="38"/>
      <c r="AD241" s="117"/>
      <c r="AE241" s="117"/>
      <c r="AF241" s="51"/>
      <c r="AG241" s="46"/>
      <c r="AH241" s="46"/>
      <c r="AI241" s="46"/>
      <c r="AJ241" s="46"/>
      <c r="AK241" s="46"/>
      <c r="AL241" s="46"/>
      <c r="AM241" s="46"/>
      <c r="AN241" s="46"/>
      <c r="AP241" s="61"/>
      <c r="AQ241" s="89"/>
      <c r="AR241" s="89"/>
      <c r="AS241" s="89"/>
      <c r="AT241" s="89"/>
      <c r="AU241" s="89"/>
      <c r="AV241" s="89"/>
      <c r="AW241" s="89"/>
      <c r="AX241" s="51"/>
    </row>
    <row r="242" spans="2:50" ht="12.75">
      <c r="B242" s="3" t="s">
        <v>706</v>
      </c>
      <c r="C242" s="3" t="s">
        <v>707</v>
      </c>
      <c r="E242" s="149" t="s">
        <v>651</v>
      </c>
      <c r="F242" s="5">
        <v>1</v>
      </c>
      <c r="G242" s="30" t="s">
        <v>306</v>
      </c>
      <c r="H242" s="31"/>
      <c r="I242" s="31"/>
      <c r="J242" s="31"/>
      <c r="K242" s="31"/>
      <c r="L242" s="31">
        <v>412</v>
      </c>
      <c r="M242" s="30"/>
      <c r="N242" s="33">
        <v>412</v>
      </c>
      <c r="O242" s="33"/>
      <c r="P242" s="33"/>
      <c r="Q242" s="30"/>
      <c r="R242" s="33">
        <v>80</v>
      </c>
      <c r="S242" s="307">
        <v>8.3</v>
      </c>
      <c r="T242" s="59">
        <v>1.83</v>
      </c>
      <c r="U242" s="31">
        <v>520</v>
      </c>
      <c r="V242" s="31">
        <v>18</v>
      </c>
      <c r="W242" s="308"/>
      <c r="X242" s="313">
        <f>K242</f>
        <v>0</v>
      </c>
      <c r="Y242" s="117">
        <f>L242</f>
        <v>412</v>
      </c>
      <c r="Z242" s="117">
        <f>M242</f>
        <v>0</v>
      </c>
      <c r="AA242" s="117">
        <f>N242</f>
        <v>412</v>
      </c>
      <c r="AB242" s="38">
        <f>R242*AA242</f>
        <v>32960</v>
      </c>
      <c r="AC242" s="38">
        <f>T242*AA242</f>
        <v>753.96</v>
      </c>
      <c r="AD242" s="117">
        <f>U242*AA242</f>
        <v>214240</v>
      </c>
      <c r="AE242" s="117">
        <f>V242*AA242</f>
        <v>7416</v>
      </c>
      <c r="AF242" s="51"/>
      <c r="AG242" s="46"/>
      <c r="AH242" s="46"/>
      <c r="AI242" s="46"/>
      <c r="AJ242" s="46"/>
      <c r="AK242" s="46"/>
      <c r="AL242" s="46"/>
      <c r="AM242" s="46"/>
      <c r="AN242" s="46"/>
      <c r="AP242" s="61"/>
      <c r="AQ242" s="89"/>
      <c r="AR242" s="89"/>
      <c r="AS242" s="89"/>
      <c r="AT242" s="89"/>
      <c r="AU242" s="89"/>
      <c r="AV242" s="89"/>
      <c r="AW242" s="89"/>
      <c r="AX242" s="51"/>
    </row>
    <row r="243" spans="6:50" ht="12.75">
      <c r="F243" s="5">
        <v>2</v>
      </c>
      <c r="G243" s="30" t="s">
        <v>459</v>
      </c>
      <c r="H243" s="31"/>
      <c r="I243" s="31"/>
      <c r="J243" s="31"/>
      <c r="K243" s="31">
        <v>412</v>
      </c>
      <c r="L243" s="31"/>
      <c r="M243" s="30"/>
      <c r="N243" s="31"/>
      <c r="O243" s="31"/>
      <c r="P243" s="31"/>
      <c r="Q243" s="30">
        <v>412</v>
      </c>
      <c r="R243" s="33">
        <v>18</v>
      </c>
      <c r="S243" s="307">
        <v>7.3</v>
      </c>
      <c r="T243" s="59">
        <v>0.93</v>
      </c>
      <c r="U243" s="31">
        <v>105</v>
      </c>
      <c r="V243" s="31">
        <v>15</v>
      </c>
      <c r="W243" s="308"/>
      <c r="X243" s="313"/>
      <c r="Y243" s="117"/>
      <c r="Z243" s="117"/>
      <c r="AA243" s="117"/>
      <c r="AB243" s="38"/>
      <c r="AC243" s="38"/>
      <c r="AD243" s="117"/>
      <c r="AE243" s="117"/>
      <c r="AF243" s="51"/>
      <c r="AG243" s="46">
        <f aca="true" t="shared" si="5" ref="AG243:AI244">K243</f>
        <v>412</v>
      </c>
      <c r="AH243" s="46">
        <f t="shared" si="5"/>
        <v>0</v>
      </c>
      <c r="AI243" s="46">
        <f t="shared" si="5"/>
        <v>0</v>
      </c>
      <c r="AJ243" s="46">
        <f>Q243</f>
        <v>412</v>
      </c>
      <c r="AK243" s="46">
        <f>R243*AJ243</f>
        <v>7416</v>
      </c>
      <c r="AL243" s="46">
        <f>T243*AJ243</f>
        <v>383.16</v>
      </c>
      <c r="AM243" s="46">
        <f>U243*AJ243</f>
        <v>43260</v>
      </c>
      <c r="AN243" s="46">
        <f>V243*AJ243</f>
        <v>6180</v>
      </c>
      <c r="AP243" s="61"/>
      <c r="AQ243" s="89"/>
      <c r="AR243" s="89"/>
      <c r="AS243" s="89"/>
      <c r="AT243" s="89"/>
      <c r="AU243" s="89"/>
      <c r="AV243" s="89"/>
      <c r="AW243" s="89"/>
      <c r="AX243" s="51"/>
    </row>
    <row r="244" spans="6:50" ht="12.75">
      <c r="F244" s="5">
        <v>3</v>
      </c>
      <c r="G244" s="30" t="s">
        <v>461</v>
      </c>
      <c r="H244" s="31"/>
      <c r="I244" s="31"/>
      <c r="J244" s="31"/>
      <c r="K244" s="31"/>
      <c r="L244" s="31"/>
      <c r="M244" s="30">
        <v>412</v>
      </c>
      <c r="N244" s="31"/>
      <c r="O244" s="31"/>
      <c r="P244" s="31"/>
      <c r="Q244" s="30">
        <v>412</v>
      </c>
      <c r="R244" s="33">
        <v>18</v>
      </c>
      <c r="S244" s="307">
        <v>7.6</v>
      </c>
      <c r="T244" s="59">
        <v>0.21</v>
      </c>
      <c r="U244" s="31">
        <v>63</v>
      </c>
      <c r="V244" s="31">
        <v>10</v>
      </c>
      <c r="W244" s="308"/>
      <c r="X244" s="313"/>
      <c r="Y244" s="117"/>
      <c r="Z244" s="117"/>
      <c r="AA244" s="117"/>
      <c r="AB244" s="38"/>
      <c r="AC244" s="38"/>
      <c r="AD244" s="117"/>
      <c r="AE244" s="117"/>
      <c r="AF244" s="51"/>
      <c r="AG244" s="46">
        <f t="shared" si="5"/>
        <v>0</v>
      </c>
      <c r="AH244" s="46">
        <f t="shared" si="5"/>
        <v>0</v>
      </c>
      <c r="AI244" s="46">
        <f t="shared" si="5"/>
        <v>412</v>
      </c>
      <c r="AJ244" s="46">
        <f>Q244</f>
        <v>412</v>
      </c>
      <c r="AK244" s="46">
        <f>R244*AJ244</f>
        <v>7416</v>
      </c>
      <c r="AL244" s="46">
        <f>T244*AJ244</f>
        <v>86.52</v>
      </c>
      <c r="AM244" s="46">
        <f>U244*AJ244</f>
        <v>25956</v>
      </c>
      <c r="AN244" s="46">
        <f>V244*AJ244</f>
        <v>4120</v>
      </c>
      <c r="AP244" s="61"/>
      <c r="AQ244" s="89"/>
      <c r="AR244" s="89"/>
      <c r="AS244" s="89"/>
      <c r="AT244" s="89"/>
      <c r="AU244" s="89"/>
      <c r="AV244" s="89"/>
      <c r="AW244" s="89"/>
      <c r="AX244" s="51"/>
    </row>
    <row r="245" spans="6:50" ht="12.75">
      <c r="F245" s="5"/>
      <c r="G245" s="30"/>
      <c r="H245" s="31"/>
      <c r="I245" s="31"/>
      <c r="J245" s="31"/>
      <c r="K245" s="31"/>
      <c r="L245" s="31"/>
      <c r="M245" s="31"/>
      <c r="N245" s="32"/>
      <c r="O245" s="33"/>
      <c r="P245" s="33"/>
      <c r="Q245" s="30"/>
      <c r="R245" s="33"/>
      <c r="S245" s="307"/>
      <c r="T245" s="59"/>
      <c r="U245" s="31"/>
      <c r="V245" s="31"/>
      <c r="W245" s="308"/>
      <c r="X245" s="313"/>
      <c r="Y245" s="117"/>
      <c r="Z245" s="117"/>
      <c r="AA245" s="117"/>
      <c r="AB245" s="38"/>
      <c r="AC245" s="38"/>
      <c r="AD245" s="117"/>
      <c r="AE245" s="117"/>
      <c r="AF245" s="51"/>
      <c r="AG245" s="46"/>
      <c r="AH245" s="46"/>
      <c r="AI245" s="46"/>
      <c r="AJ245" s="46"/>
      <c r="AK245" s="46"/>
      <c r="AL245" s="46"/>
      <c r="AM245" s="46"/>
      <c r="AN245" s="46"/>
      <c r="AP245" s="61"/>
      <c r="AQ245" s="89"/>
      <c r="AR245" s="89"/>
      <c r="AS245" s="89"/>
      <c r="AT245" s="89"/>
      <c r="AU245" s="89"/>
      <c r="AV245" s="89"/>
      <c r="AW245" s="89"/>
      <c r="AX245" s="51"/>
    </row>
    <row r="246" spans="2:50" ht="12.75">
      <c r="B246" s="3" t="s">
        <v>708</v>
      </c>
      <c r="C246" s="3" t="s">
        <v>709</v>
      </c>
      <c r="E246" s="149" t="s">
        <v>386</v>
      </c>
      <c r="F246" s="5">
        <v>1</v>
      </c>
      <c r="G246" s="30" t="s">
        <v>306</v>
      </c>
      <c r="H246" s="31"/>
      <c r="I246" s="31"/>
      <c r="J246" s="31"/>
      <c r="K246" s="31"/>
      <c r="L246" s="31">
        <v>1087</v>
      </c>
      <c r="M246" s="30"/>
      <c r="N246" s="33">
        <v>1087</v>
      </c>
      <c r="O246" s="33"/>
      <c r="P246" s="33"/>
      <c r="Q246" s="30"/>
      <c r="R246" s="33">
        <v>80</v>
      </c>
      <c r="S246" s="307">
        <v>8.3</v>
      </c>
      <c r="T246" s="59">
        <v>1.83</v>
      </c>
      <c r="U246" s="31">
        <v>520</v>
      </c>
      <c r="V246" s="31">
        <v>18</v>
      </c>
      <c r="W246" s="308"/>
      <c r="X246" s="313">
        <f>K246</f>
        <v>0</v>
      </c>
      <c r="Y246" s="117">
        <f>L246</f>
        <v>1087</v>
      </c>
      <c r="Z246" s="117">
        <f>M246</f>
        <v>0</v>
      </c>
      <c r="AA246" s="117">
        <f>N246</f>
        <v>1087</v>
      </c>
      <c r="AB246" s="38">
        <f>R246*AA246</f>
        <v>86960</v>
      </c>
      <c r="AC246" s="38">
        <f>T246*AA246</f>
        <v>1989.21</v>
      </c>
      <c r="AD246" s="117">
        <f>U246*AA246</f>
        <v>565240</v>
      </c>
      <c r="AE246" s="117">
        <f>V246*AA246</f>
        <v>19566</v>
      </c>
      <c r="AF246" s="51"/>
      <c r="AG246" s="46"/>
      <c r="AH246" s="46"/>
      <c r="AI246" s="46"/>
      <c r="AJ246" s="46"/>
      <c r="AK246" s="46"/>
      <c r="AL246" s="46"/>
      <c r="AM246" s="46"/>
      <c r="AN246" s="46"/>
      <c r="AP246" s="61"/>
      <c r="AQ246" s="89"/>
      <c r="AR246" s="89"/>
      <c r="AS246" s="89"/>
      <c r="AT246" s="89"/>
      <c r="AU246" s="89"/>
      <c r="AV246" s="89"/>
      <c r="AW246" s="89"/>
      <c r="AX246" s="51"/>
    </row>
    <row r="247" spans="6:50" ht="12.75">
      <c r="F247" s="5">
        <v>2</v>
      </c>
      <c r="G247" s="30" t="s">
        <v>459</v>
      </c>
      <c r="H247" s="31"/>
      <c r="I247" s="31"/>
      <c r="J247" s="31"/>
      <c r="K247" s="31">
        <v>1087</v>
      </c>
      <c r="L247" s="31"/>
      <c r="M247" s="30"/>
      <c r="N247" s="31"/>
      <c r="O247" s="31"/>
      <c r="P247" s="31"/>
      <c r="Q247" s="30">
        <v>1087</v>
      </c>
      <c r="R247" s="33">
        <v>18</v>
      </c>
      <c r="S247" s="307">
        <v>7.3</v>
      </c>
      <c r="T247" s="59">
        <v>0.93</v>
      </c>
      <c r="U247" s="31">
        <v>105</v>
      </c>
      <c r="V247" s="31">
        <v>15</v>
      </c>
      <c r="W247" s="308"/>
      <c r="X247" s="313"/>
      <c r="Y247" s="117"/>
      <c r="Z247" s="117"/>
      <c r="AA247" s="117"/>
      <c r="AB247" s="38"/>
      <c r="AC247" s="38"/>
      <c r="AD247" s="117"/>
      <c r="AE247" s="117"/>
      <c r="AF247" s="51"/>
      <c r="AG247" s="46">
        <f aca="true" t="shared" si="6" ref="AG247:AI248">K247</f>
        <v>1087</v>
      </c>
      <c r="AH247" s="46">
        <f t="shared" si="6"/>
        <v>0</v>
      </c>
      <c r="AI247" s="46">
        <f t="shared" si="6"/>
        <v>0</v>
      </c>
      <c r="AJ247" s="46">
        <f>Q247</f>
        <v>1087</v>
      </c>
      <c r="AK247" s="46">
        <f>R247*AJ247</f>
        <v>19566</v>
      </c>
      <c r="AL247" s="46">
        <f>T247*AJ247</f>
        <v>1010.9100000000001</v>
      </c>
      <c r="AM247" s="46">
        <f>U247*AJ247</f>
        <v>114135</v>
      </c>
      <c r="AN247" s="46">
        <f>V247*AJ247</f>
        <v>16305</v>
      </c>
      <c r="AP247" s="61"/>
      <c r="AQ247" s="89"/>
      <c r="AR247" s="89"/>
      <c r="AS247" s="89"/>
      <c r="AT247" s="89"/>
      <c r="AU247" s="89"/>
      <c r="AV247" s="89"/>
      <c r="AW247" s="89"/>
      <c r="AX247" s="51"/>
    </row>
    <row r="248" spans="6:50" ht="12.75">
      <c r="F248" s="5">
        <v>3</v>
      </c>
      <c r="G248" s="30" t="s">
        <v>461</v>
      </c>
      <c r="H248" s="31"/>
      <c r="I248" s="31"/>
      <c r="J248" s="31"/>
      <c r="K248" s="31"/>
      <c r="L248" s="31"/>
      <c r="M248" s="30">
        <v>1087</v>
      </c>
      <c r="N248" s="31"/>
      <c r="O248" s="31"/>
      <c r="P248" s="31"/>
      <c r="Q248" s="30">
        <v>1087</v>
      </c>
      <c r="R248" s="33">
        <v>18</v>
      </c>
      <c r="S248" s="307">
        <v>7.6</v>
      </c>
      <c r="T248" s="59">
        <v>0.21</v>
      </c>
      <c r="U248" s="31">
        <v>63</v>
      </c>
      <c r="V248" s="31">
        <v>10</v>
      </c>
      <c r="W248" s="308"/>
      <c r="X248" s="313"/>
      <c r="Y248" s="117"/>
      <c r="Z248" s="117"/>
      <c r="AA248" s="117"/>
      <c r="AB248" s="38"/>
      <c r="AC248" s="38"/>
      <c r="AD248" s="117"/>
      <c r="AE248" s="117"/>
      <c r="AF248" s="51"/>
      <c r="AG248" s="46">
        <f t="shared" si="6"/>
        <v>0</v>
      </c>
      <c r="AH248" s="46">
        <f t="shared" si="6"/>
        <v>0</v>
      </c>
      <c r="AI248" s="46">
        <f t="shared" si="6"/>
        <v>1087</v>
      </c>
      <c r="AJ248" s="46">
        <f>Q248</f>
        <v>1087</v>
      </c>
      <c r="AK248" s="46">
        <f>R248*AJ248</f>
        <v>19566</v>
      </c>
      <c r="AL248" s="46">
        <f>T248*AJ248</f>
        <v>228.26999999999998</v>
      </c>
      <c r="AM248" s="46">
        <f>U248*AJ248</f>
        <v>68481</v>
      </c>
      <c r="AN248" s="46">
        <f>V248*AJ248</f>
        <v>10870</v>
      </c>
      <c r="AP248" s="61"/>
      <c r="AQ248" s="89"/>
      <c r="AR248" s="89"/>
      <c r="AS248" s="89"/>
      <c r="AT248" s="89"/>
      <c r="AU248" s="89"/>
      <c r="AV248" s="89"/>
      <c r="AW248" s="89"/>
      <c r="AX248" s="51"/>
    </row>
    <row r="249" spans="6:50" ht="12.75">
      <c r="F249" s="5"/>
      <c r="G249" s="30"/>
      <c r="H249" s="31"/>
      <c r="I249" s="31"/>
      <c r="J249" s="31"/>
      <c r="K249" s="31"/>
      <c r="L249" s="31"/>
      <c r="M249" s="30"/>
      <c r="N249" s="31"/>
      <c r="O249" s="31"/>
      <c r="P249" s="31"/>
      <c r="Q249" s="30"/>
      <c r="R249" s="33"/>
      <c r="S249" s="307"/>
      <c r="T249" s="59"/>
      <c r="U249" s="31"/>
      <c r="V249" s="31"/>
      <c r="W249" s="308"/>
      <c r="X249" s="61"/>
      <c r="AA249" s="29"/>
      <c r="AB249" s="89"/>
      <c r="AC249" s="89"/>
      <c r="AD249" s="89"/>
      <c r="AE249" s="89"/>
      <c r="AF249" s="51"/>
      <c r="AP249" s="61"/>
      <c r="AQ249" s="89"/>
      <c r="AR249" s="89"/>
      <c r="AS249" s="89"/>
      <c r="AT249" s="89"/>
      <c r="AU249" s="89"/>
      <c r="AV249" s="89"/>
      <c r="AW249" s="89"/>
      <c r="AX249" s="51"/>
    </row>
    <row r="250" spans="6:50" ht="12.75">
      <c r="F250" s="5"/>
      <c r="G250" s="30"/>
      <c r="H250" s="31"/>
      <c r="I250" s="31"/>
      <c r="J250" s="31"/>
      <c r="K250" s="31"/>
      <c r="L250" s="31"/>
      <c r="M250" s="30"/>
      <c r="N250" s="31"/>
      <c r="O250" s="31"/>
      <c r="P250" s="31"/>
      <c r="Q250" s="30"/>
      <c r="R250" s="33"/>
      <c r="S250" s="307"/>
      <c r="T250" s="59"/>
      <c r="U250" s="31"/>
      <c r="V250" s="31"/>
      <c r="W250" s="308"/>
      <c r="X250" s="276">
        <f aca="true" t="shared" si="7" ref="X250:AE250">SUM(X235:X248)</f>
        <v>0</v>
      </c>
      <c r="Y250" s="166">
        <f t="shared" si="7"/>
        <v>3120</v>
      </c>
      <c r="Z250" s="166">
        <f t="shared" si="7"/>
        <v>0</v>
      </c>
      <c r="AA250" s="166">
        <f t="shared" si="7"/>
        <v>3120</v>
      </c>
      <c r="AB250" s="221">
        <f t="shared" si="7"/>
        <v>231240</v>
      </c>
      <c r="AC250" s="221">
        <f t="shared" si="7"/>
        <v>3928.6800000000003</v>
      </c>
      <c r="AD250" s="221">
        <f t="shared" si="7"/>
        <v>1732560</v>
      </c>
      <c r="AE250" s="221">
        <f t="shared" si="7"/>
        <v>83088</v>
      </c>
      <c r="AF250" s="51"/>
      <c r="AG250" s="165">
        <f aca="true" t="shared" si="8" ref="AG250:AN250">SUM(AG235:AG248)</f>
        <v>1896</v>
      </c>
      <c r="AH250" s="166">
        <f t="shared" si="8"/>
        <v>0</v>
      </c>
      <c r="AI250" s="166">
        <f t="shared" si="8"/>
        <v>1896</v>
      </c>
      <c r="AJ250" s="166">
        <f t="shared" si="8"/>
        <v>3792</v>
      </c>
      <c r="AK250" s="221">
        <f t="shared" si="8"/>
        <v>68256</v>
      </c>
      <c r="AL250" s="221">
        <f t="shared" si="8"/>
        <v>2161.44</v>
      </c>
      <c r="AM250" s="221">
        <f t="shared" si="8"/>
        <v>318528</v>
      </c>
      <c r="AN250" s="221">
        <f t="shared" si="8"/>
        <v>47400</v>
      </c>
      <c r="AP250" s="61"/>
      <c r="AQ250" s="89"/>
      <c r="AR250" s="89"/>
      <c r="AS250" s="89"/>
      <c r="AT250" s="89"/>
      <c r="AU250" s="89"/>
      <c r="AV250" s="89"/>
      <c r="AW250" s="89"/>
      <c r="AX250" s="51"/>
    </row>
    <row r="251" spans="6:50" ht="12.75">
      <c r="F251" s="5"/>
      <c r="G251" s="30"/>
      <c r="H251" s="31"/>
      <c r="I251" s="31"/>
      <c r="J251" s="31"/>
      <c r="K251" s="31"/>
      <c r="L251" s="31"/>
      <c r="M251" s="30"/>
      <c r="N251" s="31"/>
      <c r="O251" s="31"/>
      <c r="P251" s="31"/>
      <c r="Q251" s="30"/>
      <c r="R251" s="33"/>
      <c r="S251" s="307"/>
      <c r="T251" s="59"/>
      <c r="U251" s="31"/>
      <c r="V251" s="31"/>
      <c r="W251" s="308"/>
      <c r="X251" s="61"/>
      <c r="AA251" s="29"/>
      <c r="AB251" s="166">
        <f>AB250/$AA$250</f>
        <v>74.11538461538461</v>
      </c>
      <c r="AC251" s="168">
        <f>AC250/$AA$250</f>
        <v>1.2591923076923077</v>
      </c>
      <c r="AD251" s="166">
        <f>AD250/$AA$250</f>
        <v>555.3076923076923</v>
      </c>
      <c r="AE251" s="166">
        <f>AE250/$AA$250</f>
        <v>26.630769230769232</v>
      </c>
      <c r="AF251" s="51"/>
      <c r="AK251" s="189">
        <f>AK250/$AJ$250</f>
        <v>18</v>
      </c>
      <c r="AL251" s="189">
        <f>AL250/$AJ$250</f>
        <v>0.5700000000000001</v>
      </c>
      <c r="AM251" s="189">
        <f>AM250/$AJ$250</f>
        <v>84</v>
      </c>
      <c r="AN251" s="192">
        <f>AN250/$AJ$250</f>
        <v>12.5</v>
      </c>
      <c r="AP251" s="61"/>
      <c r="AQ251" s="89"/>
      <c r="AR251" s="89"/>
      <c r="AS251" s="89"/>
      <c r="AT251" s="89"/>
      <c r="AU251" s="89"/>
      <c r="AV251" s="89"/>
      <c r="AW251" s="89"/>
      <c r="AX251" s="51"/>
    </row>
    <row r="252" spans="6:50" ht="12.75">
      <c r="F252" s="5"/>
      <c r="G252" s="30"/>
      <c r="H252" s="31"/>
      <c r="I252" s="31"/>
      <c r="J252" s="31"/>
      <c r="K252" s="31"/>
      <c r="L252" s="31"/>
      <c r="M252" s="30"/>
      <c r="N252" s="31"/>
      <c r="O252" s="31"/>
      <c r="P252" s="31"/>
      <c r="Q252" s="30"/>
      <c r="R252" s="33"/>
      <c r="S252" s="307"/>
      <c r="T252" s="59"/>
      <c r="U252" s="31"/>
      <c r="V252" s="31"/>
      <c r="W252" s="308"/>
      <c r="X252" s="61"/>
      <c r="AA252" s="29"/>
      <c r="AB252" s="89"/>
      <c r="AC252" s="89"/>
      <c r="AD252" s="89"/>
      <c r="AE252" s="89"/>
      <c r="AF252" s="51"/>
      <c r="AP252" s="61"/>
      <c r="AQ252" s="89"/>
      <c r="AR252" s="89"/>
      <c r="AS252" s="89"/>
      <c r="AT252" s="89"/>
      <c r="AU252" s="89"/>
      <c r="AV252" s="89"/>
      <c r="AW252" s="89"/>
      <c r="AX252" s="51"/>
    </row>
    <row r="253" spans="2:58" ht="13.5" thickBot="1">
      <c r="B253" s="129"/>
      <c r="C253" s="129"/>
      <c r="D253" s="2"/>
      <c r="E253" s="2"/>
      <c r="F253" s="13"/>
      <c r="G253" s="24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24"/>
      <c r="X253" s="303"/>
      <c r="Y253" s="24"/>
      <c r="Z253" s="24"/>
      <c r="AA253" s="13"/>
      <c r="AB253" s="24"/>
      <c r="AC253" s="24"/>
      <c r="AD253" s="24"/>
      <c r="AE253" s="24"/>
      <c r="AF253" s="51"/>
      <c r="AG253" s="303"/>
      <c r="AH253" s="24"/>
      <c r="AI253" s="24"/>
      <c r="AJ253" s="24"/>
      <c r="AK253" s="24"/>
      <c r="AL253" s="24"/>
      <c r="AM253" s="24"/>
      <c r="AN253" s="24"/>
      <c r="AP253" s="303"/>
      <c r="AQ253" s="24"/>
      <c r="AR253" s="24"/>
      <c r="AS253" s="24"/>
      <c r="AT253" s="24"/>
      <c r="AU253" s="24"/>
      <c r="AV253" s="24"/>
      <c r="AW253" s="24"/>
      <c r="AX253" s="51"/>
      <c r="AY253" s="303"/>
      <c r="AZ253" s="24"/>
      <c r="BA253" s="24"/>
      <c r="BB253" s="24"/>
      <c r="BC253" s="24"/>
      <c r="BD253" s="24"/>
      <c r="BE253" s="24"/>
      <c r="BF253" s="24"/>
    </row>
    <row r="254" spans="2:23" ht="12.75">
      <c r="B254" s="226"/>
      <c r="C254" s="226"/>
      <c r="D254" s="271"/>
      <c r="E254" s="271"/>
      <c r="F254" s="29"/>
      <c r="G254" s="8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89"/>
    </row>
    <row r="255" spans="3:25" ht="12.75">
      <c r="C255" s="3" t="s">
        <v>263</v>
      </c>
      <c r="K255" s="175">
        <f aca="true" t="shared" si="9" ref="K255:Q255">SUM(K5:K252)</f>
        <v>31480.099999999995</v>
      </c>
      <c r="L255" s="175">
        <f t="shared" si="9"/>
        <v>32266.30000000001</v>
      </c>
      <c r="M255" s="175">
        <f t="shared" si="9"/>
        <v>24602.800000000003</v>
      </c>
      <c r="N255" s="175">
        <f t="shared" si="9"/>
        <v>32019.80000000001</v>
      </c>
      <c r="O255" s="175">
        <f t="shared" si="9"/>
        <v>0</v>
      </c>
      <c r="P255" s="175">
        <f t="shared" si="9"/>
        <v>0</v>
      </c>
      <c r="Q255" s="175">
        <f t="shared" si="9"/>
        <v>56328.699999999975</v>
      </c>
      <c r="R255" s="175"/>
      <c r="S255" s="175"/>
      <c r="X255" s="314">
        <f>X232+Y232+Z232+AG232+AH232+AI232+AP232+AQ232+AR232+AY232+AZ232+BA232+Y250+Z250+AG250+AI250</f>
        <v>88349.20000000001</v>
      </c>
      <c r="Y255" s="314"/>
    </row>
    <row r="256" spans="11:19" ht="12.75">
      <c r="K256" s="3"/>
      <c r="L256" s="3"/>
      <c r="M256" s="3"/>
      <c r="N256" s="3"/>
      <c r="O256" s="3"/>
      <c r="P256" s="3"/>
      <c r="Q256" s="3"/>
      <c r="R256" s="3"/>
      <c r="S256" s="3"/>
    </row>
    <row r="257" spans="3:19" ht="12.75">
      <c r="C257" s="3" t="s">
        <v>710</v>
      </c>
      <c r="K257" s="133">
        <f>SUM(K255:M255)</f>
        <v>88349.20000000001</v>
      </c>
      <c r="L257" s="3"/>
      <c r="M257" s="3"/>
      <c r="N257" s="133">
        <f>SUM(N255:Q255)</f>
        <v>88348.49999999999</v>
      </c>
      <c r="O257" s="3"/>
      <c r="P257" s="3"/>
      <c r="Q257" s="3"/>
      <c r="R257" s="3"/>
      <c r="S257" s="3"/>
    </row>
  </sheetData>
  <mergeCells count="2">
    <mergeCell ref="B2:C2"/>
    <mergeCell ref="F2:G2"/>
  </mergeCells>
  <printOptions/>
  <pageMargins left="0.75" right="0.75" top="1" bottom="1" header="0.5" footer="0.5"/>
  <pageSetup fitToHeight="3" fitToWidth="2" horizontalDpi="600" verticalDpi="600" orientation="landscape" paperSize="9" scale="41" r:id="rId1"/>
  <headerFooter alignWithMargins="0">
    <oddHeader>&amp;C&amp;F</oddHeader>
    <oddFooter>&amp;C&amp;A</oddFooter>
  </headerFooter>
  <rowBreaks count="8" manualBreakCount="8">
    <brk id="29" max="255" man="1"/>
    <brk id="56" max="255" man="1"/>
    <brk id="81" max="255" man="1"/>
    <brk id="110" max="255" man="1"/>
    <brk id="134" max="255" man="1"/>
    <brk id="162" max="255" man="1"/>
    <brk id="190" max="255" man="1"/>
    <brk id="2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55"/>
  <sheetViews>
    <sheetView zoomScale="70" zoomScaleNormal="70" workbookViewId="0" topLeftCell="A1">
      <pane xSplit="7" ySplit="3" topLeftCell="K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46" sqref="C46"/>
    </sheetView>
  </sheetViews>
  <sheetFormatPr defaultColWidth="9.140625" defaultRowHeight="12.75"/>
  <cols>
    <col min="1" max="1" width="3.7109375" style="0" customWidth="1"/>
    <col min="3" max="3" width="39.00390625" style="0" customWidth="1"/>
    <col min="4" max="4" width="12.00390625" style="0" customWidth="1"/>
    <col min="5" max="5" width="14.140625" style="0" customWidth="1"/>
    <col min="6" max="6" width="7.140625" style="0" bestFit="1" customWidth="1"/>
    <col min="7" max="7" width="13.421875" style="0" bestFit="1" customWidth="1"/>
    <col min="8" max="10" width="0" style="0" hidden="1" customWidth="1"/>
    <col min="14" max="14" width="7.8515625" style="0" customWidth="1"/>
    <col min="15" max="15" width="7.7109375" style="0" customWidth="1"/>
    <col min="16" max="19" width="8.421875" style="0" customWidth="1"/>
    <col min="24" max="24" width="10.00390625" style="0" bestFit="1" customWidth="1"/>
    <col min="25" max="25" width="10.421875" style="0" bestFit="1" customWidth="1"/>
    <col min="26" max="26" width="13.57421875" style="0" customWidth="1"/>
    <col min="27" max="27" width="9.28125" style="0" customWidth="1"/>
    <col min="28" max="28" width="11.00390625" style="0" customWidth="1"/>
    <col min="29" max="29" width="12.28125" style="0" customWidth="1"/>
    <col min="30" max="30" width="11.57421875" style="0" customWidth="1"/>
  </cols>
  <sheetData>
    <row r="1" spans="2:27" ht="13.5" thickBot="1">
      <c r="B1" s="3"/>
      <c r="C1" s="3"/>
      <c r="D1" s="3"/>
      <c r="E1" s="3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X1" s="21" t="s">
        <v>264</v>
      </c>
      <c r="Z1" s="21" t="s">
        <v>414</v>
      </c>
      <c r="AA1" s="21" t="s">
        <v>711</v>
      </c>
    </row>
    <row r="2" spans="2:30" ht="12.75">
      <c r="B2" s="218" t="s">
        <v>562</v>
      </c>
      <c r="C2" s="218"/>
      <c r="D2" s="22" t="s">
        <v>1</v>
      </c>
      <c r="E2" s="22" t="s">
        <v>267</v>
      </c>
      <c r="F2" s="218" t="s">
        <v>268</v>
      </c>
      <c r="G2" s="218"/>
      <c r="H2" s="22" t="s">
        <v>247</v>
      </c>
      <c r="I2" s="22" t="s">
        <v>248</v>
      </c>
      <c r="J2" s="22" t="s">
        <v>249</v>
      </c>
      <c r="K2" s="22" t="s">
        <v>425</v>
      </c>
      <c r="L2" s="22" t="s">
        <v>563</v>
      </c>
      <c r="M2" s="22" t="s">
        <v>564</v>
      </c>
      <c r="N2" s="22" t="s">
        <v>51</v>
      </c>
      <c r="O2" s="22" t="s">
        <v>53</v>
      </c>
      <c r="P2" s="22" t="s">
        <v>56</v>
      </c>
      <c r="Q2" s="22" t="s">
        <v>565</v>
      </c>
      <c r="R2" s="22" t="s">
        <v>712</v>
      </c>
      <c r="S2" s="22" t="s">
        <v>8</v>
      </c>
      <c r="T2" s="23" t="s">
        <v>110</v>
      </c>
      <c r="U2" s="23" t="s">
        <v>10</v>
      </c>
      <c r="V2" s="23" t="s">
        <v>11</v>
      </c>
      <c r="X2" s="22" t="s">
        <v>425</v>
      </c>
      <c r="Y2" s="229" t="s">
        <v>563</v>
      </c>
      <c r="Z2" s="23" t="s">
        <v>269</v>
      </c>
      <c r="AA2" s="23" t="s">
        <v>102</v>
      </c>
      <c r="AB2" s="23" t="s">
        <v>110</v>
      </c>
      <c r="AC2" s="23" t="s">
        <v>10</v>
      </c>
      <c r="AD2" s="23" t="s">
        <v>11</v>
      </c>
    </row>
    <row r="3" spans="2:30" ht="13.5" thickBot="1">
      <c r="B3" s="2" t="s">
        <v>270</v>
      </c>
      <c r="C3" s="129" t="s">
        <v>14</v>
      </c>
      <c r="D3" s="129"/>
      <c r="E3" s="129"/>
      <c r="F3" s="2" t="s">
        <v>270</v>
      </c>
      <c r="G3" s="2" t="s">
        <v>14</v>
      </c>
      <c r="H3" s="2" t="s">
        <v>15</v>
      </c>
      <c r="I3" s="2" t="s">
        <v>15</v>
      </c>
      <c r="J3" s="2" t="s">
        <v>15</v>
      </c>
      <c r="K3" s="2" t="s">
        <v>15</v>
      </c>
      <c r="L3" s="2" t="s">
        <v>15</v>
      </c>
      <c r="M3" s="2" t="s">
        <v>15</v>
      </c>
      <c r="N3" s="2" t="s">
        <v>15</v>
      </c>
      <c r="O3" s="2" t="s">
        <v>15</v>
      </c>
      <c r="P3" s="2" t="s">
        <v>15</v>
      </c>
      <c r="Q3" s="2" t="s">
        <v>15</v>
      </c>
      <c r="R3" s="2" t="s">
        <v>16</v>
      </c>
      <c r="S3" s="2"/>
      <c r="T3" s="13" t="s">
        <v>17</v>
      </c>
      <c r="U3" s="13" t="s">
        <v>104</v>
      </c>
      <c r="V3" s="13" t="s">
        <v>104</v>
      </c>
      <c r="X3" s="13" t="s">
        <v>15</v>
      </c>
      <c r="Y3" s="142" t="s">
        <v>15</v>
      </c>
      <c r="Z3" s="129" t="s">
        <v>565</v>
      </c>
      <c r="AA3" s="13"/>
      <c r="AB3" s="13"/>
      <c r="AC3" s="13" t="s">
        <v>250</v>
      </c>
      <c r="AD3" s="13" t="s">
        <v>250</v>
      </c>
    </row>
    <row r="4" spans="2:30" ht="12.75">
      <c r="B4" s="3"/>
      <c r="C4" s="3"/>
      <c r="D4" s="3"/>
      <c r="E4" s="3"/>
      <c r="F4" s="26"/>
      <c r="G4" s="315"/>
      <c r="H4" s="31"/>
      <c r="I4" s="31"/>
      <c r="J4" s="31"/>
      <c r="K4" s="31"/>
      <c r="L4" s="31"/>
      <c r="M4" s="31"/>
      <c r="N4" s="284"/>
      <c r="O4" s="147"/>
      <c r="P4" s="147"/>
      <c r="Q4" s="285"/>
      <c r="R4" s="33"/>
      <c r="S4" s="33"/>
      <c r="T4" s="31"/>
      <c r="U4" s="31"/>
      <c r="V4" s="31"/>
      <c r="X4" s="22"/>
      <c r="Y4" s="305"/>
      <c r="Z4" s="305"/>
      <c r="AA4" s="305"/>
      <c r="AB4" s="305"/>
      <c r="AC4" s="305"/>
      <c r="AD4" s="305"/>
    </row>
    <row r="5" spans="2:30" ht="12.75">
      <c r="B5" s="3" t="s">
        <v>547</v>
      </c>
      <c r="C5" s="3" t="s">
        <v>713</v>
      </c>
      <c r="D5" s="149" t="s">
        <v>626</v>
      </c>
      <c r="E5" s="149" t="s">
        <v>569</v>
      </c>
      <c r="F5" s="5">
        <v>1</v>
      </c>
      <c r="G5" s="30" t="s">
        <v>306</v>
      </c>
      <c r="H5" s="31"/>
      <c r="I5" s="31"/>
      <c r="J5" s="31"/>
      <c r="K5" s="31"/>
      <c r="L5" s="31">
        <v>3975</v>
      </c>
      <c r="M5" s="31"/>
      <c r="N5" s="32"/>
      <c r="O5" s="33"/>
      <c r="P5" s="33"/>
      <c r="Q5" s="30">
        <v>3975</v>
      </c>
      <c r="R5" s="33">
        <v>30</v>
      </c>
      <c r="S5" s="33">
        <v>5.4</v>
      </c>
      <c r="T5" s="31">
        <v>0.31</v>
      </c>
      <c r="U5" s="31">
        <v>1200</v>
      </c>
      <c r="V5" s="31">
        <v>30</v>
      </c>
      <c r="X5" s="290"/>
      <c r="Y5" s="222">
        <f>L5</f>
        <v>3975</v>
      </c>
      <c r="Z5" s="222">
        <f>Q5</f>
        <v>3975</v>
      </c>
      <c r="AA5" s="290">
        <f>R4:R5*Z5</f>
        <v>119250</v>
      </c>
      <c r="AB5" s="290">
        <f>T5*Z5</f>
        <v>1232.25</v>
      </c>
      <c r="AC5" s="290">
        <f>U5*Z5</f>
        <v>4770000</v>
      </c>
      <c r="AD5" s="290">
        <f>V5*Z5</f>
        <v>119250</v>
      </c>
    </row>
    <row r="6" spans="2:30" ht="12.75">
      <c r="B6" s="3"/>
      <c r="C6" s="3"/>
      <c r="D6" s="149"/>
      <c r="E6" s="149"/>
      <c r="F6" s="5">
        <v>2</v>
      </c>
      <c r="G6" s="30" t="s">
        <v>714</v>
      </c>
      <c r="H6" s="31"/>
      <c r="I6" s="31"/>
      <c r="J6" s="31"/>
      <c r="K6" s="31"/>
      <c r="L6" s="31"/>
      <c r="M6" s="31"/>
      <c r="N6" s="32"/>
      <c r="O6" s="33"/>
      <c r="P6" s="33"/>
      <c r="Q6" s="30"/>
      <c r="R6" s="33"/>
      <c r="S6" s="33"/>
      <c r="T6" s="31"/>
      <c r="U6" s="31"/>
      <c r="V6" s="31"/>
      <c r="X6" s="290"/>
      <c r="Y6" s="222"/>
      <c r="Z6" s="222"/>
      <c r="AA6" s="290"/>
      <c r="AB6" s="290"/>
      <c r="AC6" s="290"/>
      <c r="AD6" s="290"/>
    </row>
    <row r="7" spans="2:30" ht="12.75">
      <c r="B7" s="3"/>
      <c r="C7" s="3"/>
      <c r="D7" s="149"/>
      <c r="E7" s="149"/>
      <c r="F7" s="5">
        <v>3</v>
      </c>
      <c r="G7" s="30" t="s">
        <v>715</v>
      </c>
      <c r="H7" s="31"/>
      <c r="I7" s="31"/>
      <c r="J7" s="31"/>
      <c r="K7" s="31"/>
      <c r="L7" s="31"/>
      <c r="M7" s="31"/>
      <c r="N7" s="32"/>
      <c r="O7" s="33"/>
      <c r="P7" s="33"/>
      <c r="Q7" s="30"/>
      <c r="R7" s="33"/>
      <c r="S7" s="33"/>
      <c r="T7" s="31"/>
      <c r="U7" s="31"/>
      <c r="V7" s="31"/>
      <c r="X7" s="290"/>
      <c r="Y7" s="222"/>
      <c r="Z7" s="222"/>
      <c r="AA7" s="290"/>
      <c r="AB7" s="290"/>
      <c r="AC7" s="290"/>
      <c r="AD7" s="290"/>
    </row>
    <row r="8" spans="2:30" ht="12.75">
      <c r="B8" s="3"/>
      <c r="C8" s="3"/>
      <c r="D8" s="149"/>
      <c r="E8" s="149"/>
      <c r="F8" s="5"/>
      <c r="G8" s="309"/>
      <c r="H8" s="31"/>
      <c r="I8" s="31"/>
      <c r="J8" s="31"/>
      <c r="K8" s="31"/>
      <c r="L8" s="31"/>
      <c r="M8" s="31"/>
      <c r="N8" s="32"/>
      <c r="O8" s="33"/>
      <c r="P8" s="33"/>
      <c r="Q8" s="30"/>
      <c r="R8" s="33"/>
      <c r="S8" s="33"/>
      <c r="T8" s="31"/>
      <c r="U8" s="31"/>
      <c r="V8" s="31"/>
      <c r="X8" s="290"/>
      <c r="Y8" s="222"/>
      <c r="Z8" s="222"/>
      <c r="AA8" s="290"/>
      <c r="AB8" s="290"/>
      <c r="AC8" s="290"/>
      <c r="AD8" s="290"/>
    </row>
    <row r="9" spans="2:30" ht="12.75">
      <c r="B9" s="3" t="s">
        <v>550</v>
      </c>
      <c r="C9" s="3" t="s">
        <v>716</v>
      </c>
      <c r="D9" s="149" t="s">
        <v>626</v>
      </c>
      <c r="E9" s="149" t="s">
        <v>569</v>
      </c>
      <c r="F9" s="5">
        <v>1</v>
      </c>
      <c r="G9" s="30" t="s">
        <v>306</v>
      </c>
      <c r="H9" s="31"/>
      <c r="I9" s="31"/>
      <c r="J9" s="31"/>
      <c r="K9" s="31"/>
      <c r="L9" s="31">
        <v>3653</v>
      </c>
      <c r="M9" s="31"/>
      <c r="N9" s="32"/>
      <c r="O9" s="33"/>
      <c r="P9" s="33"/>
      <c r="Q9" s="30">
        <v>3653</v>
      </c>
      <c r="R9" s="33">
        <v>30</v>
      </c>
      <c r="S9" s="33">
        <v>3.06</v>
      </c>
      <c r="T9" s="31">
        <v>0.63</v>
      </c>
      <c r="U9" s="31">
        <v>1436</v>
      </c>
      <c r="V9" s="31">
        <v>27</v>
      </c>
      <c r="X9" s="290"/>
      <c r="Y9" s="222">
        <f>L9</f>
        <v>3653</v>
      </c>
      <c r="Z9" s="222">
        <f>Q9</f>
        <v>3653</v>
      </c>
      <c r="AA9" s="290">
        <f>R8:R9*Z9</f>
        <v>109590</v>
      </c>
      <c r="AB9" s="290">
        <f>T9*Z9</f>
        <v>2301.39</v>
      </c>
      <c r="AC9" s="290">
        <f>U9*Z9</f>
        <v>5245708</v>
      </c>
      <c r="AD9" s="290">
        <f>V9*Z9</f>
        <v>98631</v>
      </c>
    </row>
    <row r="10" spans="2:30" ht="12.75">
      <c r="B10" s="3"/>
      <c r="C10" s="3"/>
      <c r="D10" s="149"/>
      <c r="E10" s="149"/>
      <c r="F10" s="5">
        <v>2</v>
      </c>
      <c r="G10" s="30" t="s">
        <v>714</v>
      </c>
      <c r="H10" s="31"/>
      <c r="I10" s="31"/>
      <c r="J10" s="31"/>
      <c r="K10" s="31"/>
      <c r="L10" s="31"/>
      <c r="M10" s="31"/>
      <c r="N10" s="32"/>
      <c r="O10" s="33"/>
      <c r="P10" s="33"/>
      <c r="Q10" s="30"/>
      <c r="R10" s="33"/>
      <c r="S10" s="33"/>
      <c r="T10" s="31"/>
      <c r="U10" s="31"/>
      <c r="V10" s="31"/>
      <c r="X10" s="290"/>
      <c r="Y10" s="222"/>
      <c r="Z10" s="222"/>
      <c r="AA10" s="290"/>
      <c r="AB10" s="290"/>
      <c r="AC10" s="290"/>
      <c r="AD10" s="290"/>
    </row>
    <row r="11" spans="2:30" ht="12.75">
      <c r="B11" s="3"/>
      <c r="C11" s="3"/>
      <c r="D11" s="149"/>
      <c r="E11" s="149"/>
      <c r="F11" s="5">
        <v>3</v>
      </c>
      <c r="G11" s="30" t="s">
        <v>715</v>
      </c>
      <c r="H11" s="31"/>
      <c r="I11" s="31"/>
      <c r="J11" s="31"/>
      <c r="K11" s="31"/>
      <c r="L11" s="31"/>
      <c r="M11" s="31"/>
      <c r="N11" s="32"/>
      <c r="O11" s="33"/>
      <c r="P11" s="33"/>
      <c r="Q11" s="30"/>
      <c r="R11" s="33"/>
      <c r="S11" s="33"/>
      <c r="T11" s="31"/>
      <c r="U11" s="31"/>
      <c r="V11" s="31"/>
      <c r="X11" s="290"/>
      <c r="Y11" s="222"/>
      <c r="Z11" s="222"/>
      <c r="AA11" s="290"/>
      <c r="AB11" s="290"/>
      <c r="AC11" s="290"/>
      <c r="AD11" s="290"/>
    </row>
    <row r="12" spans="2:30" ht="12.75">
      <c r="B12" s="3"/>
      <c r="C12" s="3"/>
      <c r="D12" s="149"/>
      <c r="E12" s="149"/>
      <c r="F12" s="5"/>
      <c r="G12" s="309"/>
      <c r="H12" s="31"/>
      <c r="I12" s="31"/>
      <c r="J12" s="31"/>
      <c r="K12" s="31"/>
      <c r="L12" s="31"/>
      <c r="M12" s="31"/>
      <c r="N12" s="32"/>
      <c r="O12" s="33"/>
      <c r="P12" s="33"/>
      <c r="Q12" s="30"/>
      <c r="R12" s="33"/>
      <c r="S12" s="33"/>
      <c r="T12" s="31"/>
      <c r="U12" s="31"/>
      <c r="V12" s="31"/>
      <c r="X12" s="290"/>
      <c r="Y12" s="222"/>
      <c r="Z12" s="222"/>
      <c r="AA12" s="290"/>
      <c r="AB12" s="290"/>
      <c r="AC12" s="290"/>
      <c r="AD12" s="290"/>
    </row>
    <row r="13" spans="2:30" ht="12.75">
      <c r="B13" s="3" t="s">
        <v>552</v>
      </c>
      <c r="C13" s="3" t="s">
        <v>717</v>
      </c>
      <c r="D13" s="149" t="s">
        <v>626</v>
      </c>
      <c r="E13" s="149" t="s">
        <v>569</v>
      </c>
      <c r="F13" s="5">
        <v>1</v>
      </c>
      <c r="G13" s="30" t="s">
        <v>306</v>
      </c>
      <c r="H13" s="31"/>
      <c r="I13" s="31"/>
      <c r="J13" s="31"/>
      <c r="K13" s="31"/>
      <c r="L13" s="31">
        <v>2731</v>
      </c>
      <c r="M13" s="31"/>
      <c r="N13" s="32"/>
      <c r="O13" s="33"/>
      <c r="P13" s="33"/>
      <c r="Q13" s="30">
        <v>2731</v>
      </c>
      <c r="R13" s="33">
        <v>30</v>
      </c>
      <c r="S13" s="33">
        <v>3.7</v>
      </c>
      <c r="T13" s="31">
        <v>0.32</v>
      </c>
      <c r="U13" s="31">
        <v>1745</v>
      </c>
      <c r="V13" s="31">
        <v>24</v>
      </c>
      <c r="X13" s="290"/>
      <c r="Y13" s="222">
        <f>L13</f>
        <v>2731</v>
      </c>
      <c r="Z13" s="222">
        <f>Q13</f>
        <v>2731</v>
      </c>
      <c r="AA13" s="290">
        <f>R12:R13*Z13</f>
        <v>81930</v>
      </c>
      <c r="AB13" s="290">
        <f>T13*Z13</f>
        <v>873.9200000000001</v>
      </c>
      <c r="AC13" s="290">
        <f>U13*Z13</f>
        <v>4765595</v>
      </c>
      <c r="AD13" s="290">
        <f>V13*Z13</f>
        <v>65544</v>
      </c>
    </row>
    <row r="14" spans="2:30" ht="12.75">
      <c r="B14" s="3"/>
      <c r="C14" s="3"/>
      <c r="D14" s="149"/>
      <c r="E14" s="149"/>
      <c r="F14" s="5">
        <v>2</v>
      </c>
      <c r="G14" s="30" t="s">
        <v>714</v>
      </c>
      <c r="H14" s="31"/>
      <c r="I14" s="31"/>
      <c r="J14" s="31"/>
      <c r="K14" s="31"/>
      <c r="L14" s="31"/>
      <c r="M14" s="31"/>
      <c r="N14" s="32"/>
      <c r="O14" s="33"/>
      <c r="P14" s="33"/>
      <c r="Q14" s="30"/>
      <c r="R14" s="33"/>
      <c r="S14" s="33"/>
      <c r="T14" s="31"/>
      <c r="U14" s="31"/>
      <c r="V14" s="31"/>
      <c r="X14" s="290"/>
      <c r="Y14" s="222"/>
      <c r="Z14" s="222"/>
      <c r="AA14" s="290"/>
      <c r="AB14" s="290"/>
      <c r="AC14" s="290"/>
      <c r="AD14" s="290"/>
    </row>
    <row r="15" spans="2:30" ht="12.75">
      <c r="B15" s="3"/>
      <c r="C15" s="3"/>
      <c r="D15" s="149"/>
      <c r="E15" s="149"/>
      <c r="F15" s="5">
        <v>3</v>
      </c>
      <c r="G15" s="30" t="s">
        <v>715</v>
      </c>
      <c r="H15" s="31"/>
      <c r="I15" s="31"/>
      <c r="J15" s="31"/>
      <c r="K15" s="31"/>
      <c r="L15" s="31"/>
      <c r="M15" s="31"/>
      <c r="N15" s="32"/>
      <c r="O15" s="33"/>
      <c r="P15" s="33"/>
      <c r="Q15" s="30"/>
      <c r="R15" s="33"/>
      <c r="S15" s="33"/>
      <c r="T15" s="31"/>
      <c r="U15" s="31"/>
      <c r="V15" s="31"/>
      <c r="X15" s="290"/>
      <c r="Y15" s="222"/>
      <c r="Z15" s="222"/>
      <c r="AA15" s="290"/>
      <c r="AB15" s="290"/>
      <c r="AC15" s="290"/>
      <c r="AD15" s="290"/>
    </row>
    <row r="16" spans="2:30" ht="12.75">
      <c r="B16" s="3"/>
      <c r="C16" s="3"/>
      <c r="D16" s="149"/>
      <c r="E16" s="149"/>
      <c r="F16" s="5"/>
      <c r="G16" s="309"/>
      <c r="H16" s="31"/>
      <c r="I16" s="31"/>
      <c r="J16" s="31"/>
      <c r="K16" s="31"/>
      <c r="L16" s="31"/>
      <c r="M16" s="31"/>
      <c r="N16" s="32"/>
      <c r="O16" s="33"/>
      <c r="P16" s="33"/>
      <c r="Q16" s="30"/>
      <c r="R16" s="33"/>
      <c r="S16" s="33"/>
      <c r="T16" s="31"/>
      <c r="U16" s="31"/>
      <c r="V16" s="31"/>
      <c r="X16" s="290"/>
      <c r="Y16" s="222"/>
      <c r="Z16" s="222"/>
      <c r="AA16" s="290"/>
      <c r="AB16" s="290"/>
      <c r="AC16" s="290"/>
      <c r="AD16" s="290"/>
    </row>
    <row r="17" spans="2:30" ht="12.75">
      <c r="B17" s="3" t="s">
        <v>718</v>
      </c>
      <c r="C17" s="3" t="s">
        <v>719</v>
      </c>
      <c r="D17" s="149" t="s">
        <v>289</v>
      </c>
      <c r="E17" s="149" t="s">
        <v>569</v>
      </c>
      <c r="F17" s="5">
        <v>1</v>
      </c>
      <c r="G17" s="30" t="s">
        <v>306</v>
      </c>
      <c r="H17" s="31"/>
      <c r="I17" s="31"/>
      <c r="J17" s="31"/>
      <c r="K17" s="31"/>
      <c r="L17" s="31">
        <v>351</v>
      </c>
      <c r="M17" s="31"/>
      <c r="N17" s="32"/>
      <c r="O17" s="33"/>
      <c r="P17" s="33"/>
      <c r="Q17" s="30">
        <v>351</v>
      </c>
      <c r="R17" s="33">
        <v>30</v>
      </c>
      <c r="S17" s="33">
        <v>4.8</v>
      </c>
      <c r="T17" s="31">
        <v>0.45</v>
      </c>
      <c r="U17" s="31">
        <v>1005</v>
      </c>
      <c r="V17" s="31">
        <v>30</v>
      </c>
      <c r="X17" s="290"/>
      <c r="Y17" s="222">
        <f>L17</f>
        <v>351</v>
      </c>
      <c r="Z17" s="222">
        <f>Q17</f>
        <v>351</v>
      </c>
      <c r="AA17" s="290">
        <f>R16:R17*Z17</f>
        <v>10530</v>
      </c>
      <c r="AB17" s="290">
        <f>T17*Z17</f>
        <v>157.95000000000002</v>
      </c>
      <c r="AC17" s="290">
        <f>U17*Z17</f>
        <v>352755</v>
      </c>
      <c r="AD17" s="290">
        <f>V17*Z17</f>
        <v>10530</v>
      </c>
    </row>
    <row r="18" spans="2:30" ht="12.75">
      <c r="B18" s="3"/>
      <c r="C18" s="3"/>
      <c r="D18" s="149"/>
      <c r="E18" s="149"/>
      <c r="F18" s="5">
        <v>2</v>
      </c>
      <c r="G18" s="30" t="s">
        <v>714</v>
      </c>
      <c r="H18" s="31"/>
      <c r="I18" s="31"/>
      <c r="J18" s="31"/>
      <c r="K18" s="31"/>
      <c r="L18" s="31"/>
      <c r="M18" s="31"/>
      <c r="N18" s="32"/>
      <c r="O18" s="33"/>
      <c r="P18" s="33"/>
      <c r="Q18" s="30"/>
      <c r="R18" s="33"/>
      <c r="S18" s="33"/>
      <c r="T18" s="31"/>
      <c r="U18" s="31"/>
      <c r="V18" s="31"/>
      <c r="X18" s="290"/>
      <c r="Y18" s="222"/>
      <c r="Z18" s="222"/>
      <c r="AA18" s="290"/>
      <c r="AB18" s="290"/>
      <c r="AC18" s="290"/>
      <c r="AD18" s="290"/>
    </row>
    <row r="19" spans="2:30" ht="12.75">
      <c r="B19" s="3"/>
      <c r="C19" s="3"/>
      <c r="D19" s="149"/>
      <c r="E19" s="149"/>
      <c r="F19" s="5">
        <v>3</v>
      </c>
      <c r="G19" s="30" t="s">
        <v>715</v>
      </c>
      <c r="H19" s="31"/>
      <c r="I19" s="31"/>
      <c r="J19" s="31"/>
      <c r="K19" s="31"/>
      <c r="L19" s="31"/>
      <c r="M19" s="31"/>
      <c r="N19" s="32"/>
      <c r="O19" s="33"/>
      <c r="P19" s="33"/>
      <c r="Q19" s="30"/>
      <c r="R19" s="33"/>
      <c r="S19" s="33"/>
      <c r="T19" s="31"/>
      <c r="U19" s="31"/>
      <c r="V19" s="31"/>
      <c r="X19" s="290"/>
      <c r="Y19" s="222"/>
      <c r="Z19" s="222"/>
      <c r="AA19" s="290"/>
      <c r="AB19" s="290"/>
      <c r="AC19" s="290"/>
      <c r="AD19" s="290"/>
    </row>
    <row r="20" spans="2:30" ht="12.75">
      <c r="B20" s="3"/>
      <c r="C20" s="3"/>
      <c r="D20" s="149"/>
      <c r="E20" s="149"/>
      <c r="F20" s="5"/>
      <c r="G20" s="309"/>
      <c r="H20" s="31"/>
      <c r="I20" s="31"/>
      <c r="J20" s="31"/>
      <c r="K20" s="31"/>
      <c r="L20" s="31"/>
      <c r="M20" s="31"/>
      <c r="N20" s="32"/>
      <c r="O20" s="33"/>
      <c r="P20" s="33"/>
      <c r="Q20" s="30"/>
      <c r="R20" s="33"/>
      <c r="S20" s="33"/>
      <c r="T20" s="31"/>
      <c r="U20" s="31"/>
      <c r="V20" s="31"/>
      <c r="X20" s="290"/>
      <c r="Y20" s="222"/>
      <c r="Z20" s="222"/>
      <c r="AA20" s="290"/>
      <c r="AB20" s="290"/>
      <c r="AC20" s="290"/>
      <c r="AD20" s="290"/>
    </row>
    <row r="21" spans="2:30" ht="12.75">
      <c r="B21" s="3" t="s">
        <v>554</v>
      </c>
      <c r="C21" s="3" t="s">
        <v>720</v>
      </c>
      <c r="D21" s="149" t="s">
        <v>572</v>
      </c>
      <c r="E21" s="149" t="s">
        <v>569</v>
      </c>
      <c r="F21" s="5">
        <v>1</v>
      </c>
      <c r="G21" s="30" t="s">
        <v>306</v>
      </c>
      <c r="H21" s="31"/>
      <c r="I21" s="31"/>
      <c r="J21" s="31"/>
      <c r="K21" s="31"/>
      <c r="L21" s="31">
        <v>149</v>
      </c>
      <c r="M21" s="31"/>
      <c r="N21" s="32"/>
      <c r="O21" s="33"/>
      <c r="P21" s="33"/>
      <c r="Q21" s="30">
        <v>149</v>
      </c>
      <c r="R21" s="33">
        <v>30</v>
      </c>
      <c r="S21" s="33">
        <v>4.5</v>
      </c>
      <c r="T21" s="31">
        <v>0.32</v>
      </c>
      <c r="U21" s="31">
        <v>1625</v>
      </c>
      <c r="V21" s="31">
        <v>50</v>
      </c>
      <c r="X21" s="290"/>
      <c r="Y21" s="222">
        <f>L21</f>
        <v>149</v>
      </c>
      <c r="Z21" s="222">
        <f>Q21</f>
        <v>149</v>
      </c>
      <c r="AA21" s="290">
        <f>R20:R21*Z21</f>
        <v>4470</v>
      </c>
      <c r="AB21" s="290">
        <f>T21*Z21</f>
        <v>47.68</v>
      </c>
      <c r="AC21" s="290">
        <f>U21*Z21</f>
        <v>242125</v>
      </c>
      <c r="AD21" s="290">
        <f>V21*Z21</f>
        <v>7450</v>
      </c>
    </row>
    <row r="22" spans="2:30" ht="12.75">
      <c r="B22" s="3"/>
      <c r="C22" s="3"/>
      <c r="D22" s="149"/>
      <c r="E22" s="149"/>
      <c r="F22" s="5">
        <v>2</v>
      </c>
      <c r="G22" s="30" t="s">
        <v>714</v>
      </c>
      <c r="H22" s="31"/>
      <c r="I22" s="31"/>
      <c r="J22" s="31"/>
      <c r="K22" s="31"/>
      <c r="L22" s="31"/>
      <c r="M22" s="31"/>
      <c r="N22" s="32"/>
      <c r="O22" s="33"/>
      <c r="P22" s="33"/>
      <c r="Q22" s="30"/>
      <c r="R22" s="33"/>
      <c r="S22" s="33"/>
      <c r="T22" s="31"/>
      <c r="U22" s="31"/>
      <c r="V22" s="31"/>
      <c r="X22" s="290"/>
      <c r="Y22" s="222"/>
      <c r="Z22" s="222"/>
      <c r="AA22" s="290"/>
      <c r="AB22" s="290"/>
      <c r="AC22" s="290"/>
      <c r="AD22" s="290"/>
    </row>
    <row r="23" spans="2:30" ht="12.75">
      <c r="B23" s="3"/>
      <c r="C23" s="3"/>
      <c r="D23" s="149"/>
      <c r="E23" s="149"/>
      <c r="F23" s="5">
        <v>3</v>
      </c>
      <c r="G23" s="30" t="s">
        <v>715</v>
      </c>
      <c r="H23" s="31"/>
      <c r="I23" s="31"/>
      <c r="J23" s="31"/>
      <c r="K23" s="31"/>
      <c r="L23" s="31"/>
      <c r="M23" s="31"/>
      <c r="N23" s="32"/>
      <c r="O23" s="33"/>
      <c r="P23" s="33"/>
      <c r="Q23" s="30"/>
      <c r="R23" s="33"/>
      <c r="S23" s="33"/>
      <c r="T23" s="31"/>
      <c r="U23" s="31"/>
      <c r="V23" s="31"/>
      <c r="X23" s="290"/>
      <c r="Y23" s="222"/>
      <c r="Z23" s="222"/>
      <c r="AA23" s="290"/>
      <c r="AB23" s="290"/>
      <c r="AC23" s="290"/>
      <c r="AD23" s="290"/>
    </row>
    <row r="24" spans="2:30" ht="12.75">
      <c r="B24" s="3"/>
      <c r="C24" s="3"/>
      <c r="D24" s="149"/>
      <c r="E24" s="149"/>
      <c r="F24" s="5"/>
      <c r="G24" s="309"/>
      <c r="H24" s="31"/>
      <c r="I24" s="31"/>
      <c r="J24" s="31"/>
      <c r="K24" s="31"/>
      <c r="L24" s="31"/>
      <c r="M24" s="31"/>
      <c r="N24" s="32"/>
      <c r="O24" s="33"/>
      <c r="P24" s="33"/>
      <c r="Q24" s="30"/>
      <c r="R24" s="33"/>
      <c r="S24" s="33"/>
      <c r="T24" s="31"/>
      <c r="U24" s="31"/>
      <c r="V24" s="31"/>
      <c r="X24" s="290"/>
      <c r="Y24" s="222"/>
      <c r="Z24" s="222"/>
      <c r="AA24" s="290"/>
      <c r="AB24" s="290"/>
      <c r="AC24" s="290"/>
      <c r="AD24" s="290"/>
    </row>
    <row r="25" spans="2:30" ht="12.75">
      <c r="B25" s="3" t="s">
        <v>721</v>
      </c>
      <c r="C25" s="3" t="s">
        <v>722</v>
      </c>
      <c r="D25" s="149" t="s">
        <v>626</v>
      </c>
      <c r="E25" s="149" t="s">
        <v>405</v>
      </c>
      <c r="F25" s="5">
        <v>1</v>
      </c>
      <c r="G25" s="30" t="s">
        <v>723</v>
      </c>
      <c r="H25" s="31"/>
      <c r="I25" s="31"/>
      <c r="J25" s="31"/>
      <c r="K25" s="31">
        <v>180</v>
      </c>
      <c r="L25" s="31"/>
      <c r="M25" s="31"/>
      <c r="N25" s="32"/>
      <c r="O25" s="33"/>
      <c r="P25" s="33"/>
      <c r="Q25" s="30">
        <v>180</v>
      </c>
      <c r="R25" s="33">
        <v>18</v>
      </c>
      <c r="S25" s="33">
        <v>7.83</v>
      </c>
      <c r="T25" s="31">
        <v>0.35</v>
      </c>
      <c r="U25" s="31">
        <v>8000</v>
      </c>
      <c r="V25" s="31">
        <v>150</v>
      </c>
      <c r="X25" s="290">
        <f>K25</f>
        <v>180</v>
      </c>
      <c r="Y25" s="222"/>
      <c r="Z25" s="222">
        <f>Q25</f>
        <v>180</v>
      </c>
      <c r="AA25" s="290">
        <f>R24:R25*Z25</f>
        <v>3240</v>
      </c>
      <c r="AB25" s="290">
        <f>T25*Z25</f>
        <v>62.99999999999999</v>
      </c>
      <c r="AC25" s="290">
        <f>U25*Z25</f>
        <v>1440000</v>
      </c>
      <c r="AD25" s="290">
        <f>V25*Z25</f>
        <v>27000</v>
      </c>
    </row>
    <row r="26" spans="2:30" ht="12.75">
      <c r="B26" s="3"/>
      <c r="C26" s="3"/>
      <c r="D26" s="149" t="s">
        <v>647</v>
      </c>
      <c r="E26" s="149"/>
      <c r="F26" s="5"/>
      <c r="G26" s="30"/>
      <c r="H26" s="31"/>
      <c r="I26" s="31"/>
      <c r="J26" s="31"/>
      <c r="K26" s="31"/>
      <c r="L26" s="31"/>
      <c r="M26" s="31"/>
      <c r="N26" s="32"/>
      <c r="O26" s="33"/>
      <c r="P26" s="33"/>
      <c r="Q26" s="30"/>
      <c r="R26" s="33"/>
      <c r="S26" s="33"/>
      <c r="T26" s="31"/>
      <c r="U26" s="31"/>
      <c r="V26" s="31"/>
      <c r="X26" s="290"/>
      <c r="Y26" s="222"/>
      <c r="Z26" s="222"/>
      <c r="AA26" s="290"/>
      <c r="AB26" s="290"/>
      <c r="AC26" s="290"/>
      <c r="AD26" s="290"/>
    </row>
    <row r="27" spans="2:30" ht="12.75">
      <c r="B27" s="3"/>
      <c r="C27" s="3"/>
      <c r="D27" s="149"/>
      <c r="E27" s="149"/>
      <c r="F27" s="5"/>
      <c r="G27" s="309"/>
      <c r="H27" s="31"/>
      <c r="I27" s="31"/>
      <c r="J27" s="31"/>
      <c r="K27" s="31"/>
      <c r="L27" s="31"/>
      <c r="M27" s="31"/>
      <c r="N27" s="32"/>
      <c r="O27" s="33"/>
      <c r="P27" s="33"/>
      <c r="Q27" s="30"/>
      <c r="R27" s="33"/>
      <c r="S27" s="33"/>
      <c r="T27" s="31"/>
      <c r="U27" s="31"/>
      <c r="V27" s="31"/>
      <c r="X27" s="290"/>
      <c r="Y27" s="222"/>
      <c r="Z27" s="222"/>
      <c r="AA27" s="290"/>
      <c r="AB27" s="290"/>
      <c r="AC27" s="290"/>
      <c r="AD27" s="290"/>
    </row>
    <row r="28" spans="2:30" ht="12.75">
      <c r="B28" s="3" t="s">
        <v>724</v>
      </c>
      <c r="C28" s="3" t="s">
        <v>725</v>
      </c>
      <c r="D28" s="149" t="s">
        <v>626</v>
      </c>
      <c r="E28" s="149" t="s">
        <v>405</v>
      </c>
      <c r="F28" s="5">
        <v>1</v>
      </c>
      <c r="G28" s="30" t="s">
        <v>723</v>
      </c>
      <c r="H28" s="31"/>
      <c r="I28" s="31"/>
      <c r="J28" s="31"/>
      <c r="K28" s="31">
        <v>391</v>
      </c>
      <c r="L28" s="31"/>
      <c r="M28" s="31"/>
      <c r="N28" s="32"/>
      <c r="O28" s="33"/>
      <c r="P28" s="33"/>
      <c r="Q28" s="30">
        <v>391</v>
      </c>
      <c r="R28" s="33">
        <v>20</v>
      </c>
      <c r="S28" s="33">
        <v>7.98</v>
      </c>
      <c r="T28" s="31">
        <v>0.22</v>
      </c>
      <c r="U28" s="31">
        <v>313</v>
      </c>
      <c r="V28" s="31">
        <v>15</v>
      </c>
      <c r="X28" s="290">
        <f>K28</f>
        <v>391</v>
      </c>
      <c r="Y28" s="222"/>
      <c r="Z28" s="222">
        <f>Q28</f>
        <v>391</v>
      </c>
      <c r="AA28" s="290">
        <f>R27:R28*Z28</f>
        <v>7820</v>
      </c>
      <c r="AB28" s="290">
        <f>T28*Z28</f>
        <v>86.02</v>
      </c>
      <c r="AC28" s="290">
        <f>U28*Z28</f>
        <v>122383</v>
      </c>
      <c r="AD28" s="290">
        <f>V28*Z28</f>
        <v>5865</v>
      </c>
    </row>
    <row r="29" spans="2:30" ht="12.75">
      <c r="B29" s="3"/>
      <c r="C29" s="3"/>
      <c r="D29" s="149"/>
      <c r="E29" s="149"/>
      <c r="F29" s="5"/>
      <c r="G29" s="30"/>
      <c r="H29" s="31"/>
      <c r="I29" s="31"/>
      <c r="J29" s="31"/>
      <c r="K29" s="31"/>
      <c r="L29" s="31"/>
      <c r="M29" s="31"/>
      <c r="N29" s="32"/>
      <c r="O29" s="33"/>
      <c r="P29" s="33"/>
      <c r="Q29" s="30"/>
      <c r="R29" s="33"/>
      <c r="S29" s="33"/>
      <c r="T29" s="31"/>
      <c r="U29" s="31"/>
      <c r="V29" s="31"/>
      <c r="X29" s="290"/>
      <c r="Y29" s="222"/>
      <c r="Z29" s="222"/>
      <c r="AA29" s="290"/>
      <c r="AB29" s="290"/>
      <c r="AC29" s="290"/>
      <c r="AD29" s="290"/>
    </row>
    <row r="30" spans="2:30" ht="12.75">
      <c r="B30" s="3"/>
      <c r="C30" s="3"/>
      <c r="D30" s="149"/>
      <c r="E30" s="149"/>
      <c r="F30" s="5"/>
      <c r="G30" s="30"/>
      <c r="H30" s="31"/>
      <c r="I30" s="31"/>
      <c r="J30" s="31"/>
      <c r="K30" s="31"/>
      <c r="L30" s="31"/>
      <c r="M30" s="31"/>
      <c r="N30" s="32"/>
      <c r="O30" s="33"/>
      <c r="P30" s="33"/>
      <c r="Q30" s="30"/>
      <c r="R30" s="33"/>
      <c r="S30" s="33"/>
      <c r="T30" s="31"/>
      <c r="U30" s="31"/>
      <c r="V30" s="31"/>
      <c r="X30" s="211">
        <f aca="true" t="shared" si="0" ref="X30:AD30">SUM(X5:X28)</f>
        <v>571</v>
      </c>
      <c r="Y30" s="211">
        <f t="shared" si="0"/>
        <v>10859</v>
      </c>
      <c r="Z30" s="211">
        <f t="shared" si="0"/>
        <v>11430</v>
      </c>
      <c r="AA30" s="243">
        <f t="shared" si="0"/>
        <v>336830</v>
      </c>
      <c r="AB30" s="243">
        <f t="shared" si="0"/>
        <v>4762.21</v>
      </c>
      <c r="AC30" s="243">
        <f t="shared" si="0"/>
        <v>16938566</v>
      </c>
      <c r="AD30" s="243">
        <f t="shared" si="0"/>
        <v>334270</v>
      </c>
    </row>
    <row r="31" spans="2:30" ht="12.75">
      <c r="B31" s="3"/>
      <c r="C31" s="3"/>
      <c r="D31" s="149" t="s">
        <v>647</v>
      </c>
      <c r="E31" s="149"/>
      <c r="F31" s="5"/>
      <c r="G31" s="30"/>
      <c r="H31" s="31"/>
      <c r="I31" s="31"/>
      <c r="J31" s="31"/>
      <c r="K31" s="31"/>
      <c r="L31" s="31"/>
      <c r="M31" s="31"/>
      <c r="N31" s="32"/>
      <c r="O31" s="33"/>
      <c r="P31" s="33"/>
      <c r="Q31" s="30"/>
      <c r="R31" s="33"/>
      <c r="S31" s="33"/>
      <c r="T31" s="31"/>
      <c r="U31" s="31"/>
      <c r="V31" s="31"/>
      <c r="X31" s="290"/>
      <c r="Y31" s="222"/>
      <c r="Z31" s="222"/>
      <c r="AA31" s="211">
        <f>AA30/$Z$30</f>
        <v>29.46894138232721</v>
      </c>
      <c r="AB31" s="210">
        <f>AB30/$Z$30</f>
        <v>0.4166412948381452</v>
      </c>
      <c r="AC31" s="211">
        <f>AC30/$Z$30</f>
        <v>1481.9392825896764</v>
      </c>
      <c r="AD31" s="211">
        <f>AD30/$Z$30</f>
        <v>29.244969378827648</v>
      </c>
    </row>
    <row r="32" spans="2:30" ht="12.75">
      <c r="B32" s="3"/>
      <c r="C32" s="3"/>
      <c r="D32" s="149"/>
      <c r="E32" s="149"/>
      <c r="F32" s="29"/>
      <c r="G32" s="33"/>
      <c r="H32" s="31"/>
      <c r="I32" s="31"/>
      <c r="J32" s="31"/>
      <c r="K32" s="31"/>
      <c r="L32" s="31"/>
      <c r="M32" s="31"/>
      <c r="N32" s="33"/>
      <c r="O32" s="33"/>
      <c r="P32" s="33"/>
      <c r="Q32" s="33"/>
      <c r="R32" s="33"/>
      <c r="S32" s="33"/>
      <c r="T32" s="31"/>
      <c r="U32" s="31"/>
      <c r="V32" s="31"/>
      <c r="X32" s="290"/>
      <c r="Y32" s="222"/>
      <c r="Z32" s="222"/>
      <c r="AA32" s="290"/>
      <c r="AB32" s="290"/>
      <c r="AC32" s="290"/>
      <c r="AD32" s="290"/>
    </row>
    <row r="33" spans="2:30" ht="13.5" thickBo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X33" s="290"/>
      <c r="Y33" s="222"/>
      <c r="Z33" s="222"/>
      <c r="AA33" s="290"/>
      <c r="AB33" s="290"/>
      <c r="AC33" s="290"/>
      <c r="AD33" s="290"/>
    </row>
    <row r="34" spans="3:30" ht="12.75">
      <c r="C34" s="3" t="s">
        <v>726</v>
      </c>
      <c r="D34" s="3"/>
      <c r="E34" s="3"/>
      <c r="F34" s="3"/>
      <c r="G34" s="3"/>
      <c r="H34" s="3"/>
      <c r="I34" s="3"/>
      <c r="J34" s="3"/>
      <c r="K34" s="3">
        <f aca="true" t="shared" si="1" ref="K34:Q34">SUM(K5:K31)</f>
        <v>571</v>
      </c>
      <c r="L34" s="3">
        <f t="shared" si="1"/>
        <v>10859</v>
      </c>
      <c r="M34" s="3">
        <f t="shared" si="1"/>
        <v>0</v>
      </c>
      <c r="N34" s="3">
        <f t="shared" si="1"/>
        <v>0</v>
      </c>
      <c r="O34" s="3">
        <f t="shared" si="1"/>
        <v>0</v>
      </c>
      <c r="P34" s="3">
        <f t="shared" si="1"/>
        <v>0</v>
      </c>
      <c r="Q34" s="3">
        <f t="shared" si="1"/>
        <v>11430</v>
      </c>
      <c r="R34" s="3"/>
      <c r="S34" s="3"/>
      <c r="T34" s="3"/>
      <c r="U34" s="3"/>
      <c r="V34" s="3"/>
      <c r="X34" s="290"/>
      <c r="Y34" s="222"/>
      <c r="Z34" s="222"/>
      <c r="AA34" s="290"/>
      <c r="AB34" s="290"/>
      <c r="AC34" s="290"/>
      <c r="AD34" s="290"/>
    </row>
    <row r="35" spans="3:30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X35" s="290"/>
      <c r="Y35" s="222"/>
      <c r="Z35" s="222"/>
      <c r="AA35" s="290"/>
      <c r="AB35" s="290"/>
      <c r="AC35" s="290"/>
      <c r="AD35" s="290"/>
    </row>
    <row r="36" spans="3:30" ht="12.75">
      <c r="C36" s="3"/>
      <c r="D36" s="3"/>
      <c r="E36" s="3"/>
      <c r="F36" s="3"/>
      <c r="G36" s="3"/>
      <c r="H36" s="3"/>
      <c r="I36" s="3"/>
      <c r="J36" s="3"/>
      <c r="K36" s="41">
        <f>SUM(K34:M34)</f>
        <v>11430</v>
      </c>
      <c r="L36" s="3"/>
      <c r="M36" s="3"/>
      <c r="N36" s="41">
        <f>SUM(N34:Q34)</f>
        <v>11430</v>
      </c>
      <c r="O36" s="3"/>
      <c r="P36" s="3"/>
      <c r="Q36" s="3"/>
      <c r="R36" s="3"/>
      <c r="S36" s="3"/>
      <c r="T36" s="3"/>
      <c r="U36" s="3"/>
      <c r="V36" s="3"/>
      <c r="X36" s="290"/>
      <c r="Y36" s="222"/>
      <c r="Z36" s="222"/>
      <c r="AA36" s="290"/>
      <c r="AB36" s="290"/>
      <c r="AC36" s="290"/>
      <c r="AD36" s="290"/>
    </row>
    <row r="37" spans="3:30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X37" s="290"/>
      <c r="Y37" s="222"/>
      <c r="Z37" s="222"/>
      <c r="AA37" s="290"/>
      <c r="AB37" s="290"/>
      <c r="AC37" s="290"/>
      <c r="AD37" s="290"/>
    </row>
    <row r="38" spans="3:30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X38" s="290"/>
      <c r="Y38" s="222"/>
      <c r="Z38" s="222"/>
      <c r="AA38" s="290"/>
      <c r="AB38" s="290"/>
      <c r="AC38" s="290"/>
      <c r="AD38" s="290"/>
    </row>
    <row r="39" spans="3:30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X39" s="290"/>
      <c r="Y39" s="222"/>
      <c r="Z39" s="222"/>
      <c r="AA39" s="290"/>
      <c r="AB39" s="290"/>
      <c r="AC39" s="290"/>
      <c r="AD39" s="290"/>
    </row>
    <row r="40" spans="24:30" ht="12.75">
      <c r="X40" s="290"/>
      <c r="Y40" s="222"/>
      <c r="Z40" s="222"/>
      <c r="AA40" s="290"/>
      <c r="AB40" s="290"/>
      <c r="AC40" s="290"/>
      <c r="AD40" s="290"/>
    </row>
    <row r="41" spans="24:30" ht="12.75">
      <c r="X41" s="290"/>
      <c r="Y41" s="222"/>
      <c r="Z41" s="222"/>
      <c r="AA41" s="290"/>
      <c r="AB41" s="290"/>
      <c r="AC41" s="290"/>
      <c r="AD41" s="290"/>
    </row>
    <row r="42" spans="24:30" ht="12.75">
      <c r="X42" s="290"/>
      <c r="Y42" s="222"/>
      <c r="Z42" s="222"/>
      <c r="AA42" s="290"/>
      <c r="AB42" s="290"/>
      <c r="AC42" s="290"/>
      <c r="AD42" s="290"/>
    </row>
    <row r="43" spans="24:30" ht="12.75">
      <c r="X43" s="290"/>
      <c r="Y43" s="222"/>
      <c r="Z43" s="222"/>
      <c r="AA43" s="290"/>
      <c r="AB43" s="290"/>
      <c r="AC43" s="290"/>
      <c r="AD43" s="290"/>
    </row>
    <row r="44" spans="24:30" ht="12.75">
      <c r="X44" s="290"/>
      <c r="Y44" s="222"/>
      <c r="Z44" s="222"/>
      <c r="AA44" s="290"/>
      <c r="AB44" s="290"/>
      <c r="AC44" s="290"/>
      <c r="AD44" s="290"/>
    </row>
    <row r="45" spans="24:30" ht="12.75">
      <c r="X45" s="290"/>
      <c r="Y45" s="222"/>
      <c r="Z45" s="222"/>
      <c r="AA45" s="290"/>
      <c r="AB45" s="290"/>
      <c r="AC45" s="290"/>
      <c r="AD45" s="290"/>
    </row>
    <row r="46" spans="24:30" ht="12.75">
      <c r="X46" s="290"/>
      <c r="Y46" s="222"/>
      <c r="Z46" s="222"/>
      <c r="AA46" s="290"/>
      <c r="AB46" s="290"/>
      <c r="AC46" s="290"/>
      <c r="AD46" s="290"/>
    </row>
    <row r="47" spans="24:30" ht="12.75">
      <c r="X47" s="290"/>
      <c r="Y47" s="222"/>
      <c r="Z47" s="222"/>
      <c r="AA47" s="290"/>
      <c r="AB47" s="290"/>
      <c r="AC47" s="290"/>
      <c r="AD47" s="290"/>
    </row>
    <row r="48" spans="24:30" ht="12.75">
      <c r="X48" s="290"/>
      <c r="Y48" s="222"/>
      <c r="Z48" s="222"/>
      <c r="AA48" s="290"/>
      <c r="AB48" s="290"/>
      <c r="AC48" s="290"/>
      <c r="AD48" s="290"/>
    </row>
    <row r="49" spans="24:30" ht="12.75">
      <c r="X49" s="290"/>
      <c r="Y49" s="222"/>
      <c r="Z49" s="222"/>
      <c r="AA49" s="290"/>
      <c r="AB49" s="290"/>
      <c r="AC49" s="290"/>
      <c r="AD49" s="290"/>
    </row>
    <row r="50" spans="24:30" ht="12.75">
      <c r="X50" s="290"/>
      <c r="Y50" s="222"/>
      <c r="Z50" s="222"/>
      <c r="AA50" s="290"/>
      <c r="AB50" s="290"/>
      <c r="AC50" s="290"/>
      <c r="AD50" s="290"/>
    </row>
    <row r="51" spans="24:30" ht="12.75">
      <c r="X51" s="290"/>
      <c r="Y51" s="222"/>
      <c r="Z51" s="222"/>
      <c r="AA51" s="290"/>
      <c r="AB51" s="290"/>
      <c r="AC51" s="290"/>
      <c r="AD51" s="290"/>
    </row>
    <row r="52" spans="24:30" ht="12.75">
      <c r="X52" s="290"/>
      <c r="Y52" s="222"/>
      <c r="Z52" s="222"/>
      <c r="AA52" s="290"/>
      <c r="AB52" s="290"/>
      <c r="AC52" s="290"/>
      <c r="AD52" s="290"/>
    </row>
    <row r="53" spans="24:30" ht="12.75">
      <c r="X53" s="290"/>
      <c r="Y53" s="222"/>
      <c r="Z53" s="222"/>
      <c r="AA53" s="290"/>
      <c r="AB53" s="290"/>
      <c r="AC53" s="290"/>
      <c r="AD53" s="290"/>
    </row>
    <row r="54" spans="24:30" ht="12.75">
      <c r="X54" s="290"/>
      <c r="Y54" s="222"/>
      <c r="Z54" s="222"/>
      <c r="AA54" s="290"/>
      <c r="AB54" s="290"/>
      <c r="AC54" s="290"/>
      <c r="AD54" s="290"/>
    </row>
    <row r="55" spans="24:30" ht="12.75">
      <c r="X55" s="290"/>
      <c r="Y55" s="222"/>
      <c r="Z55" s="222"/>
      <c r="AA55" s="290"/>
      <c r="AB55" s="290"/>
      <c r="AC55" s="290"/>
      <c r="AD55" s="290"/>
    </row>
    <row r="56" spans="24:30" ht="12.75">
      <c r="X56" s="290"/>
      <c r="Y56" s="222"/>
      <c r="Z56" s="222"/>
      <c r="AA56" s="290"/>
      <c r="AB56" s="290"/>
      <c r="AC56" s="290"/>
      <c r="AD56" s="290"/>
    </row>
    <row r="57" spans="24:30" ht="12.75">
      <c r="X57" s="290"/>
      <c r="Y57" s="222"/>
      <c r="Z57" s="222"/>
      <c r="AA57" s="290"/>
      <c r="AB57" s="290"/>
      <c r="AC57" s="290"/>
      <c r="AD57" s="290"/>
    </row>
    <row r="58" spans="24:30" ht="12.75">
      <c r="X58" s="290"/>
      <c r="Y58" s="222"/>
      <c r="Z58" s="222"/>
      <c r="AA58" s="290"/>
      <c r="AB58" s="290"/>
      <c r="AC58" s="290"/>
      <c r="AD58" s="290"/>
    </row>
    <row r="59" spans="24:30" ht="12.75">
      <c r="X59" s="290"/>
      <c r="Y59" s="222"/>
      <c r="Z59" s="222"/>
      <c r="AA59" s="290"/>
      <c r="AB59" s="290"/>
      <c r="AC59" s="290"/>
      <c r="AD59" s="290"/>
    </row>
    <row r="60" spans="24:30" ht="12.75">
      <c r="X60" s="290"/>
      <c r="Y60" s="222"/>
      <c r="Z60" s="222"/>
      <c r="AA60" s="290"/>
      <c r="AB60" s="290"/>
      <c r="AC60" s="290"/>
      <c r="AD60" s="290"/>
    </row>
    <row r="61" spans="24:30" ht="12.75">
      <c r="X61" s="290"/>
      <c r="Y61" s="222"/>
      <c r="Z61" s="222"/>
      <c r="AA61" s="290"/>
      <c r="AB61" s="290"/>
      <c r="AC61" s="290"/>
      <c r="AD61" s="290"/>
    </row>
    <row r="62" spans="24:30" ht="12.75">
      <c r="X62" s="290"/>
      <c r="Y62" s="222"/>
      <c r="Z62" s="222"/>
      <c r="AA62" s="290"/>
      <c r="AB62" s="290"/>
      <c r="AC62" s="290"/>
      <c r="AD62" s="290"/>
    </row>
    <row r="63" spans="24:30" ht="12.75">
      <c r="X63" s="290"/>
      <c r="Y63" s="222"/>
      <c r="Z63" s="222"/>
      <c r="AA63" s="290"/>
      <c r="AB63" s="290"/>
      <c r="AC63" s="290"/>
      <c r="AD63" s="290"/>
    </row>
    <row r="64" spans="24:30" ht="12.75">
      <c r="X64" s="290"/>
      <c r="Y64" s="222"/>
      <c r="Z64" s="222"/>
      <c r="AA64" s="290"/>
      <c r="AB64" s="290"/>
      <c r="AC64" s="290"/>
      <c r="AD64" s="290"/>
    </row>
    <row r="65" spans="24:30" ht="12.75">
      <c r="X65" s="290"/>
      <c r="Y65" s="222"/>
      <c r="Z65" s="222"/>
      <c r="AA65" s="290"/>
      <c r="AB65" s="290"/>
      <c r="AC65" s="290"/>
      <c r="AD65" s="290"/>
    </row>
    <row r="66" spans="24:30" ht="12.75">
      <c r="X66" s="290"/>
      <c r="Y66" s="222"/>
      <c r="Z66" s="222"/>
      <c r="AA66" s="290"/>
      <c r="AB66" s="290"/>
      <c r="AC66" s="290"/>
      <c r="AD66" s="290"/>
    </row>
    <row r="67" spans="24:30" ht="12.75">
      <c r="X67" s="290"/>
      <c r="Y67" s="222"/>
      <c r="Z67" s="222"/>
      <c r="AA67" s="290"/>
      <c r="AB67" s="290"/>
      <c r="AC67" s="290"/>
      <c r="AD67" s="290"/>
    </row>
    <row r="68" spans="24:30" ht="12.75">
      <c r="X68" s="290"/>
      <c r="Y68" s="222"/>
      <c r="Z68" s="222"/>
      <c r="AA68" s="290"/>
      <c r="AB68" s="290"/>
      <c r="AC68" s="290"/>
      <c r="AD68" s="290"/>
    </row>
    <row r="69" spans="24:30" ht="12.75">
      <c r="X69" s="290"/>
      <c r="Y69" s="222"/>
      <c r="Z69" s="222"/>
      <c r="AA69" s="290"/>
      <c r="AB69" s="290"/>
      <c r="AC69" s="290"/>
      <c r="AD69" s="290"/>
    </row>
    <row r="70" spans="24:30" ht="12.75">
      <c r="X70" s="290"/>
      <c r="Y70" s="222"/>
      <c r="Z70" s="222"/>
      <c r="AA70" s="290"/>
      <c r="AB70" s="290"/>
      <c r="AC70" s="290"/>
      <c r="AD70" s="290"/>
    </row>
    <row r="71" spans="24:30" ht="12.75">
      <c r="X71" s="290"/>
      <c r="Y71" s="222"/>
      <c r="Z71" s="222"/>
      <c r="AA71" s="290"/>
      <c r="AB71" s="290"/>
      <c r="AC71" s="290"/>
      <c r="AD71" s="290"/>
    </row>
    <row r="72" spans="24:30" ht="12.75">
      <c r="X72" s="290"/>
      <c r="Y72" s="222"/>
      <c r="Z72" s="222"/>
      <c r="AA72" s="290"/>
      <c r="AB72" s="290"/>
      <c r="AC72" s="290"/>
      <c r="AD72" s="290"/>
    </row>
    <row r="73" spans="24:30" ht="12.75">
      <c r="X73" s="290"/>
      <c r="Y73" s="222"/>
      <c r="Z73" s="222"/>
      <c r="AA73" s="290"/>
      <c r="AB73" s="290"/>
      <c r="AC73" s="290"/>
      <c r="AD73" s="290"/>
    </row>
    <row r="74" spans="24:30" ht="12.75">
      <c r="X74" s="290"/>
      <c r="Y74" s="222"/>
      <c r="Z74" s="222"/>
      <c r="AA74" s="290"/>
      <c r="AB74" s="290"/>
      <c r="AC74" s="290"/>
      <c r="AD74" s="290"/>
    </row>
    <row r="75" spans="24:30" ht="12.75">
      <c r="X75" s="290"/>
      <c r="Y75" s="222"/>
      <c r="Z75" s="222"/>
      <c r="AA75" s="290"/>
      <c r="AB75" s="290"/>
      <c r="AC75" s="290"/>
      <c r="AD75" s="290"/>
    </row>
    <row r="76" spans="24:30" ht="12.75">
      <c r="X76" s="290"/>
      <c r="Y76" s="222"/>
      <c r="Z76" s="222"/>
      <c r="AA76" s="290"/>
      <c r="AB76" s="290"/>
      <c r="AC76" s="290"/>
      <c r="AD76" s="290"/>
    </row>
    <row r="77" spans="24:30" ht="12.75">
      <c r="X77" s="290"/>
      <c r="Y77" s="222"/>
      <c r="Z77" s="222"/>
      <c r="AA77" s="290"/>
      <c r="AB77" s="290"/>
      <c r="AC77" s="290"/>
      <c r="AD77" s="290"/>
    </row>
    <row r="78" spans="24:30" ht="12.75">
      <c r="X78" s="290"/>
      <c r="Y78" s="222"/>
      <c r="Z78" s="222"/>
      <c r="AA78" s="290"/>
      <c r="AB78" s="290"/>
      <c r="AC78" s="290"/>
      <c r="AD78" s="290"/>
    </row>
    <row r="79" spans="24:30" ht="12.75">
      <c r="X79" s="290"/>
      <c r="Y79" s="222"/>
      <c r="Z79" s="222"/>
      <c r="AA79" s="290"/>
      <c r="AB79" s="290"/>
      <c r="AC79" s="290"/>
      <c r="AD79" s="290"/>
    </row>
    <row r="80" spans="24:30" ht="12.75">
      <c r="X80" s="290"/>
      <c r="Y80" s="222"/>
      <c r="Z80" s="222"/>
      <c r="AA80" s="290"/>
      <c r="AB80" s="290"/>
      <c r="AC80" s="290"/>
      <c r="AD80" s="290"/>
    </row>
    <row r="81" spans="24:30" ht="12.75">
      <c r="X81" s="290"/>
      <c r="Y81" s="222"/>
      <c r="Z81" s="222"/>
      <c r="AA81" s="290"/>
      <c r="AB81" s="290"/>
      <c r="AC81" s="290"/>
      <c r="AD81" s="290"/>
    </row>
    <row r="82" spans="24:30" ht="12.75">
      <c r="X82" s="290"/>
      <c r="Y82" s="222"/>
      <c r="Z82" s="222"/>
      <c r="AA82" s="290"/>
      <c r="AB82" s="290"/>
      <c r="AC82" s="290"/>
      <c r="AD82" s="290"/>
    </row>
    <row r="83" spans="24:30" ht="12.75">
      <c r="X83" s="290"/>
      <c r="Y83" s="222"/>
      <c r="Z83" s="222"/>
      <c r="AA83" s="290"/>
      <c r="AB83" s="290"/>
      <c r="AC83" s="290"/>
      <c r="AD83" s="290"/>
    </row>
    <row r="84" spans="24:30" ht="12.75">
      <c r="X84" s="290"/>
      <c r="Y84" s="222"/>
      <c r="Z84" s="222"/>
      <c r="AA84" s="290"/>
      <c r="AB84" s="290"/>
      <c r="AC84" s="290"/>
      <c r="AD84" s="290"/>
    </row>
    <row r="85" spans="24:30" ht="12.75">
      <c r="X85" s="290"/>
      <c r="Y85" s="222"/>
      <c r="Z85" s="222"/>
      <c r="AA85" s="290"/>
      <c r="AB85" s="290"/>
      <c r="AC85" s="290"/>
      <c r="AD85" s="290"/>
    </row>
    <row r="86" spans="24:30" ht="12.75">
      <c r="X86" s="290"/>
      <c r="Y86" s="222"/>
      <c r="Z86" s="222"/>
      <c r="AA86" s="290"/>
      <c r="AB86" s="290"/>
      <c r="AC86" s="290"/>
      <c r="AD86" s="290"/>
    </row>
    <row r="87" spans="24:30" ht="12.75">
      <c r="X87" s="290"/>
      <c r="Y87" s="222"/>
      <c r="Z87" s="222"/>
      <c r="AA87" s="290"/>
      <c r="AB87" s="290"/>
      <c r="AC87" s="290"/>
      <c r="AD87" s="290"/>
    </row>
    <row r="88" spans="24:30" ht="12.75">
      <c r="X88" s="290"/>
      <c r="Y88" s="222"/>
      <c r="Z88" s="222"/>
      <c r="AA88" s="290"/>
      <c r="AB88" s="290"/>
      <c r="AC88" s="290"/>
      <c r="AD88" s="290"/>
    </row>
    <row r="89" spans="24:30" ht="12.75">
      <c r="X89" s="290"/>
      <c r="Y89" s="222"/>
      <c r="Z89" s="222"/>
      <c r="AA89" s="290"/>
      <c r="AB89" s="290"/>
      <c r="AC89" s="290"/>
      <c r="AD89" s="290"/>
    </row>
    <row r="90" spans="24:30" ht="12.75">
      <c r="X90" s="290"/>
      <c r="Y90" s="222"/>
      <c r="Z90" s="222"/>
      <c r="AA90" s="290"/>
      <c r="AB90" s="290"/>
      <c r="AC90" s="290"/>
      <c r="AD90" s="290"/>
    </row>
    <row r="91" spans="24:30" ht="12.75">
      <c r="X91" s="290"/>
      <c r="Y91" s="222"/>
      <c r="Z91" s="222"/>
      <c r="AA91" s="290"/>
      <c r="AB91" s="290"/>
      <c r="AC91" s="290"/>
      <c r="AD91" s="290"/>
    </row>
    <row r="92" spans="24:30" ht="12.75">
      <c r="X92" s="290"/>
      <c r="Y92" s="222"/>
      <c r="Z92" s="222"/>
      <c r="AA92" s="290"/>
      <c r="AB92" s="290"/>
      <c r="AC92" s="290"/>
      <c r="AD92" s="290"/>
    </row>
    <row r="93" spans="24:30" ht="12.75">
      <c r="X93" s="290"/>
      <c r="Y93" s="222"/>
      <c r="Z93" s="222"/>
      <c r="AA93" s="290"/>
      <c r="AB93" s="290"/>
      <c r="AC93" s="290"/>
      <c r="AD93" s="290"/>
    </row>
    <row r="94" spans="24:30" ht="12.75">
      <c r="X94" s="290"/>
      <c r="Y94" s="222"/>
      <c r="Z94" s="222"/>
      <c r="AA94" s="290"/>
      <c r="AB94" s="290"/>
      <c r="AC94" s="290"/>
      <c r="AD94" s="290"/>
    </row>
    <row r="95" spans="24:30" ht="12.75">
      <c r="X95" s="290"/>
      <c r="Y95" s="222"/>
      <c r="Z95" s="222"/>
      <c r="AA95" s="290"/>
      <c r="AB95" s="290"/>
      <c r="AC95" s="290"/>
      <c r="AD95" s="290"/>
    </row>
    <row r="96" spans="24:30" ht="12.75">
      <c r="X96" s="290"/>
      <c r="Y96" s="222"/>
      <c r="Z96" s="222"/>
      <c r="AA96" s="290"/>
      <c r="AB96" s="290"/>
      <c r="AC96" s="290"/>
      <c r="AD96" s="290"/>
    </row>
    <row r="97" spans="24:30" ht="12.75">
      <c r="X97" s="290"/>
      <c r="Y97" s="222"/>
      <c r="Z97" s="222"/>
      <c r="AA97" s="290"/>
      <c r="AB97" s="290"/>
      <c r="AC97" s="290"/>
      <c r="AD97" s="290"/>
    </row>
    <row r="98" spans="24:30" ht="12.75">
      <c r="X98" s="290"/>
      <c r="Y98" s="222"/>
      <c r="Z98" s="222"/>
      <c r="AA98" s="290"/>
      <c r="AB98" s="290"/>
      <c r="AC98" s="290"/>
      <c r="AD98" s="290"/>
    </row>
    <row r="99" spans="24:30" ht="12.75">
      <c r="X99" s="290"/>
      <c r="Y99" s="222"/>
      <c r="Z99" s="222"/>
      <c r="AA99" s="290"/>
      <c r="AB99" s="290"/>
      <c r="AC99" s="290"/>
      <c r="AD99" s="290"/>
    </row>
    <row r="100" spans="24:30" ht="12.75">
      <c r="X100" s="290"/>
      <c r="Y100" s="222"/>
      <c r="Z100" s="222"/>
      <c r="AA100" s="290"/>
      <c r="AB100" s="290"/>
      <c r="AC100" s="290"/>
      <c r="AD100" s="290"/>
    </row>
    <row r="101" spans="24:30" ht="12.75">
      <c r="X101" s="290"/>
      <c r="Y101" s="222"/>
      <c r="Z101" s="222"/>
      <c r="AA101" s="290"/>
      <c r="AB101" s="290"/>
      <c r="AC101" s="290"/>
      <c r="AD101" s="290"/>
    </row>
    <row r="102" spans="24:30" ht="12.75">
      <c r="X102" s="290"/>
      <c r="Y102" s="222"/>
      <c r="Z102" s="222"/>
      <c r="AA102" s="290"/>
      <c r="AB102" s="290"/>
      <c r="AC102" s="290"/>
      <c r="AD102" s="290"/>
    </row>
    <row r="103" spans="24:30" ht="12.75">
      <c r="X103" s="290"/>
      <c r="Y103" s="222"/>
      <c r="Z103" s="222"/>
      <c r="AA103" s="290"/>
      <c r="AB103" s="290"/>
      <c r="AC103" s="290"/>
      <c r="AD103" s="290"/>
    </row>
    <row r="104" spans="24:30" ht="12.75">
      <c r="X104" s="290"/>
      <c r="Y104" s="222"/>
      <c r="Z104" s="222"/>
      <c r="AA104" s="290"/>
      <c r="AB104" s="290"/>
      <c r="AC104" s="290"/>
      <c r="AD104" s="290"/>
    </row>
    <row r="105" spans="24:30" ht="12.75">
      <c r="X105" s="290"/>
      <c r="Y105" s="222"/>
      <c r="Z105" s="222"/>
      <c r="AA105" s="290"/>
      <c r="AB105" s="290"/>
      <c r="AC105" s="290"/>
      <c r="AD105" s="290"/>
    </row>
    <row r="106" spans="24:30" ht="12.75">
      <c r="X106" s="290"/>
      <c r="Y106" s="222"/>
      <c r="Z106" s="222"/>
      <c r="AA106" s="290"/>
      <c r="AB106" s="290"/>
      <c r="AC106" s="290"/>
      <c r="AD106" s="290"/>
    </row>
    <row r="107" spans="24:30" ht="12.75">
      <c r="X107" s="290"/>
      <c r="Y107" s="222"/>
      <c r="Z107" s="222"/>
      <c r="AA107" s="290"/>
      <c r="AB107" s="290"/>
      <c r="AC107" s="290"/>
      <c r="AD107" s="290"/>
    </row>
    <row r="108" spans="24:30" ht="12.75">
      <c r="X108" s="290"/>
      <c r="Y108" s="222"/>
      <c r="Z108" s="222"/>
      <c r="AA108" s="290"/>
      <c r="AB108" s="290"/>
      <c r="AC108" s="290"/>
      <c r="AD108" s="290"/>
    </row>
    <row r="109" spans="24:30" ht="12.75">
      <c r="X109" s="290"/>
      <c r="Y109" s="222"/>
      <c r="Z109" s="222"/>
      <c r="AA109" s="290"/>
      <c r="AB109" s="290"/>
      <c r="AC109" s="290"/>
      <c r="AD109" s="290"/>
    </row>
    <row r="110" spans="24:30" ht="12.75">
      <c r="X110" s="290"/>
      <c r="Y110" s="222"/>
      <c r="Z110" s="222"/>
      <c r="AA110" s="290"/>
      <c r="AB110" s="290"/>
      <c r="AC110" s="290"/>
      <c r="AD110" s="290"/>
    </row>
    <row r="111" spans="24:30" ht="12.75">
      <c r="X111" s="290"/>
      <c r="Y111" s="222"/>
      <c r="Z111" s="222"/>
      <c r="AA111" s="290"/>
      <c r="AB111" s="290"/>
      <c r="AC111" s="290"/>
      <c r="AD111" s="290"/>
    </row>
    <row r="112" spans="24:30" ht="12.75">
      <c r="X112" s="290"/>
      <c r="Y112" s="222"/>
      <c r="Z112" s="222"/>
      <c r="AA112" s="290"/>
      <c r="AB112" s="290"/>
      <c r="AC112" s="290"/>
      <c r="AD112" s="290"/>
    </row>
    <row r="113" spans="24:30" ht="12.75">
      <c r="X113" s="290"/>
      <c r="Y113" s="222"/>
      <c r="Z113" s="222"/>
      <c r="AA113" s="290"/>
      <c r="AB113" s="290"/>
      <c r="AC113" s="290"/>
      <c r="AD113" s="290"/>
    </row>
    <row r="114" spans="24:30" ht="12.75">
      <c r="X114" s="290"/>
      <c r="Y114" s="222"/>
      <c r="Z114" s="222"/>
      <c r="AA114" s="290"/>
      <c r="AB114" s="290"/>
      <c r="AC114" s="290"/>
      <c r="AD114" s="290"/>
    </row>
    <row r="115" spans="24:30" ht="12.75">
      <c r="X115" s="290"/>
      <c r="Y115" s="222"/>
      <c r="Z115" s="222"/>
      <c r="AA115" s="290"/>
      <c r="AB115" s="290"/>
      <c r="AC115" s="290"/>
      <c r="AD115" s="290"/>
    </row>
    <row r="116" spans="24:30" ht="12.75">
      <c r="X116" s="290"/>
      <c r="Y116" s="222"/>
      <c r="Z116" s="222"/>
      <c r="AA116" s="290"/>
      <c r="AB116" s="290"/>
      <c r="AC116" s="290"/>
      <c r="AD116" s="290"/>
    </row>
    <row r="117" spans="24:30" ht="12.75">
      <c r="X117" s="290"/>
      <c r="Y117" s="222"/>
      <c r="Z117" s="222"/>
      <c r="AA117" s="290"/>
      <c r="AB117" s="290"/>
      <c r="AC117" s="290"/>
      <c r="AD117" s="290"/>
    </row>
    <row r="118" spans="24:30" ht="12.75">
      <c r="X118" s="290"/>
      <c r="Y118" s="222"/>
      <c r="Z118" s="222"/>
      <c r="AA118" s="290"/>
      <c r="AB118" s="290"/>
      <c r="AC118" s="290"/>
      <c r="AD118" s="290"/>
    </row>
    <row r="119" spans="24:30" ht="12.75">
      <c r="X119" s="290"/>
      <c r="Y119" s="222"/>
      <c r="Z119" s="222"/>
      <c r="AA119" s="290"/>
      <c r="AB119" s="290"/>
      <c r="AC119" s="290"/>
      <c r="AD119" s="290"/>
    </row>
    <row r="120" spans="24:30" ht="12.75">
      <c r="X120" s="290"/>
      <c r="Y120" s="222"/>
      <c r="Z120" s="222"/>
      <c r="AA120" s="290"/>
      <c r="AB120" s="290"/>
      <c r="AC120" s="290"/>
      <c r="AD120" s="290"/>
    </row>
    <row r="121" spans="24:30" ht="12.75">
      <c r="X121" s="290"/>
      <c r="Y121" s="222"/>
      <c r="Z121" s="222"/>
      <c r="AA121" s="290"/>
      <c r="AB121" s="290"/>
      <c r="AC121" s="290"/>
      <c r="AD121" s="290"/>
    </row>
    <row r="122" spans="24:30" ht="12.75">
      <c r="X122" s="290"/>
      <c r="Y122" s="222"/>
      <c r="Z122" s="222"/>
      <c r="AA122" s="290"/>
      <c r="AB122" s="290"/>
      <c r="AC122" s="290"/>
      <c r="AD122" s="290"/>
    </row>
    <row r="123" spans="24:30" ht="12.75">
      <c r="X123" s="290"/>
      <c r="Y123" s="222"/>
      <c r="Z123" s="222"/>
      <c r="AA123" s="290"/>
      <c r="AB123" s="290"/>
      <c r="AC123" s="290"/>
      <c r="AD123" s="290"/>
    </row>
    <row r="124" spans="24:30" ht="12.75">
      <c r="X124" s="290"/>
      <c r="Y124" s="222"/>
      <c r="Z124" s="222"/>
      <c r="AA124" s="290"/>
      <c r="AB124" s="290"/>
      <c r="AC124" s="290"/>
      <c r="AD124" s="290"/>
    </row>
    <row r="125" spans="24:30" ht="12.75">
      <c r="X125" s="290"/>
      <c r="Y125" s="222"/>
      <c r="Z125" s="222"/>
      <c r="AA125" s="290"/>
      <c r="AB125" s="290"/>
      <c r="AC125" s="290"/>
      <c r="AD125" s="290"/>
    </row>
    <row r="126" spans="24:30" ht="12.75">
      <c r="X126" s="290"/>
      <c r="Y126" s="222"/>
      <c r="Z126" s="222"/>
      <c r="AA126" s="290"/>
      <c r="AB126" s="290"/>
      <c r="AC126" s="290"/>
      <c r="AD126" s="290"/>
    </row>
    <row r="127" spans="24:30" ht="12.75">
      <c r="X127" s="290"/>
      <c r="Y127" s="222"/>
      <c r="Z127" s="222"/>
      <c r="AA127" s="290"/>
      <c r="AB127" s="290"/>
      <c r="AC127" s="290"/>
      <c r="AD127" s="290"/>
    </row>
    <row r="128" spans="24:30" ht="12.75">
      <c r="X128" s="290"/>
      <c r="Y128" s="222"/>
      <c r="Z128" s="222"/>
      <c r="AA128" s="290"/>
      <c r="AB128" s="290"/>
      <c r="AC128" s="290"/>
      <c r="AD128" s="290"/>
    </row>
    <row r="129" spans="24:30" ht="12.75">
      <c r="X129" s="290"/>
      <c r="Y129" s="222"/>
      <c r="Z129" s="222"/>
      <c r="AA129" s="290"/>
      <c r="AB129" s="290"/>
      <c r="AC129" s="290"/>
      <c r="AD129" s="290"/>
    </row>
    <row r="130" spans="24:30" ht="12.75">
      <c r="X130" s="290"/>
      <c r="Y130" s="222"/>
      <c r="Z130" s="222"/>
      <c r="AA130" s="290"/>
      <c r="AB130" s="290"/>
      <c r="AC130" s="290"/>
      <c r="AD130" s="290"/>
    </row>
    <row r="131" spans="24:30" ht="12.75">
      <c r="X131" s="290"/>
      <c r="Y131" s="222"/>
      <c r="Z131" s="222"/>
      <c r="AA131" s="290"/>
      <c r="AB131" s="290"/>
      <c r="AC131" s="290"/>
      <c r="AD131" s="290"/>
    </row>
    <row r="132" spans="24:30" ht="12.75">
      <c r="X132" s="290"/>
      <c r="Y132" s="222"/>
      <c r="Z132" s="222"/>
      <c r="AA132" s="290"/>
      <c r="AB132" s="290"/>
      <c r="AC132" s="290"/>
      <c r="AD132" s="290"/>
    </row>
    <row r="133" spans="24:30" ht="12.75">
      <c r="X133" s="290"/>
      <c r="Y133" s="222"/>
      <c r="Z133" s="222"/>
      <c r="AA133" s="290"/>
      <c r="AB133" s="290"/>
      <c r="AC133" s="290"/>
      <c r="AD133" s="290"/>
    </row>
    <row r="134" spans="24:30" ht="12.75">
      <c r="X134" s="290"/>
      <c r="Y134" s="222"/>
      <c r="Z134" s="222"/>
      <c r="AA134" s="290"/>
      <c r="AB134" s="290"/>
      <c r="AC134" s="290"/>
      <c r="AD134" s="290"/>
    </row>
    <row r="135" spans="24:30" ht="12.75">
      <c r="X135" s="290"/>
      <c r="Y135" s="222"/>
      <c r="Z135" s="222"/>
      <c r="AA135" s="290"/>
      <c r="AB135" s="290"/>
      <c r="AC135" s="290"/>
      <c r="AD135" s="290"/>
    </row>
    <row r="136" spans="24:30" ht="12.75">
      <c r="X136" s="290"/>
      <c r="Y136" s="222"/>
      <c r="Z136" s="222"/>
      <c r="AA136" s="290"/>
      <c r="AB136" s="290"/>
      <c r="AC136" s="290"/>
      <c r="AD136" s="290"/>
    </row>
    <row r="137" spans="24:30" ht="12.75">
      <c r="X137" s="290"/>
      <c r="Y137" s="222"/>
      <c r="Z137" s="222"/>
      <c r="AA137" s="290"/>
      <c r="AB137" s="290"/>
      <c r="AC137" s="290"/>
      <c r="AD137" s="290"/>
    </row>
    <row r="138" spans="24:30" ht="12.75">
      <c r="X138" s="290"/>
      <c r="Y138" s="222"/>
      <c r="Z138" s="222"/>
      <c r="AA138" s="290"/>
      <c r="AB138" s="290"/>
      <c r="AC138" s="290"/>
      <c r="AD138" s="290"/>
    </row>
    <row r="139" spans="24:30" ht="12.75">
      <c r="X139" s="290"/>
      <c r="Y139" s="222"/>
      <c r="Z139" s="222"/>
      <c r="AA139" s="290"/>
      <c r="AB139" s="290"/>
      <c r="AC139" s="290"/>
      <c r="AD139" s="290"/>
    </row>
    <row r="140" spans="24:30" ht="12.75">
      <c r="X140" s="290"/>
      <c r="Y140" s="222"/>
      <c r="Z140" s="222"/>
      <c r="AA140" s="290"/>
      <c r="AB140" s="290"/>
      <c r="AC140" s="290"/>
      <c r="AD140" s="290"/>
    </row>
    <row r="141" spans="24:30" ht="12.75">
      <c r="X141" s="290"/>
      <c r="Y141" s="222"/>
      <c r="Z141" s="222"/>
      <c r="AA141" s="290"/>
      <c r="AB141" s="290"/>
      <c r="AC141" s="290"/>
      <c r="AD141" s="290"/>
    </row>
    <row r="142" spans="24:30" ht="12.75">
      <c r="X142" s="290"/>
      <c r="Y142" s="222"/>
      <c r="Z142" s="222"/>
      <c r="AA142" s="290"/>
      <c r="AB142" s="290"/>
      <c r="AC142" s="290"/>
      <c r="AD142" s="290"/>
    </row>
    <row r="143" spans="24:30" ht="12.75">
      <c r="X143" s="290"/>
      <c r="Y143" s="222"/>
      <c r="Z143" s="222"/>
      <c r="AA143" s="290"/>
      <c r="AB143" s="290"/>
      <c r="AC143" s="290"/>
      <c r="AD143" s="290"/>
    </row>
    <row r="144" spans="24:30" ht="12.75">
      <c r="X144" s="290"/>
      <c r="Y144" s="222"/>
      <c r="Z144" s="222"/>
      <c r="AA144" s="290"/>
      <c r="AB144" s="290"/>
      <c r="AC144" s="290"/>
      <c r="AD144" s="290"/>
    </row>
    <row r="145" spans="24:30" ht="12.75">
      <c r="X145" s="290"/>
      <c r="Y145" s="222"/>
      <c r="Z145" s="222"/>
      <c r="AA145" s="290"/>
      <c r="AB145" s="290"/>
      <c r="AC145" s="290"/>
      <c r="AD145" s="290"/>
    </row>
    <row r="146" spans="24:30" ht="12.75">
      <c r="X146" s="290"/>
      <c r="Y146" s="222"/>
      <c r="Z146" s="222"/>
      <c r="AA146" s="290"/>
      <c r="AB146" s="290"/>
      <c r="AC146" s="290"/>
      <c r="AD146" s="290"/>
    </row>
    <row r="147" spans="24:30" ht="12.75">
      <c r="X147" s="290"/>
      <c r="Y147" s="222"/>
      <c r="Z147" s="222"/>
      <c r="AA147" s="290"/>
      <c r="AB147" s="290"/>
      <c r="AC147" s="290"/>
      <c r="AD147" s="290"/>
    </row>
    <row r="148" spans="24:30" ht="12.75">
      <c r="X148" s="290"/>
      <c r="Y148" s="222"/>
      <c r="Z148" s="222"/>
      <c r="AA148" s="290"/>
      <c r="AB148" s="290"/>
      <c r="AC148" s="290"/>
      <c r="AD148" s="290"/>
    </row>
    <row r="149" spans="24:30" ht="12.75">
      <c r="X149" s="290"/>
      <c r="Y149" s="222"/>
      <c r="Z149" s="222"/>
      <c r="AA149" s="290"/>
      <c r="AB149" s="290"/>
      <c r="AC149" s="290"/>
      <c r="AD149" s="290"/>
    </row>
    <row r="150" spans="24:30" ht="12.75">
      <c r="X150" s="290"/>
      <c r="Y150" s="222"/>
      <c r="Z150" s="222"/>
      <c r="AA150" s="290"/>
      <c r="AB150" s="290"/>
      <c r="AC150" s="290"/>
      <c r="AD150" s="290"/>
    </row>
    <row r="151" spans="24:30" ht="12.75">
      <c r="X151" s="290"/>
      <c r="Y151" s="222"/>
      <c r="Z151" s="222"/>
      <c r="AA151" s="290"/>
      <c r="AB151" s="290"/>
      <c r="AC151" s="290"/>
      <c r="AD151" s="290"/>
    </row>
    <row r="152" spans="24:30" ht="12.75">
      <c r="X152" s="290"/>
      <c r="Y152" s="222"/>
      <c r="Z152" s="222"/>
      <c r="AA152" s="290"/>
      <c r="AB152" s="290"/>
      <c r="AC152" s="290"/>
      <c r="AD152" s="290"/>
    </row>
    <row r="153" spans="24:30" ht="12.75">
      <c r="X153" s="290"/>
      <c r="Y153" s="222"/>
      <c r="Z153" s="222"/>
      <c r="AA153" s="290"/>
      <c r="AB153" s="290"/>
      <c r="AC153" s="290"/>
      <c r="AD153" s="290"/>
    </row>
    <row r="154" spans="24:30" ht="12.75">
      <c r="X154" s="290"/>
      <c r="Y154" s="222"/>
      <c r="Z154" s="222"/>
      <c r="AA154" s="290"/>
      <c r="AB154" s="290"/>
      <c r="AC154" s="290"/>
      <c r="AD154" s="290"/>
    </row>
    <row r="155" spans="24:30" ht="12.75">
      <c r="X155" s="290"/>
      <c r="Y155" s="222"/>
      <c r="Z155" s="222"/>
      <c r="AA155" s="290"/>
      <c r="AB155" s="290"/>
      <c r="AC155" s="290"/>
      <c r="AD155" s="290"/>
    </row>
    <row r="156" spans="24:30" ht="12.75">
      <c r="X156" s="290"/>
      <c r="Y156" s="222"/>
      <c r="Z156" s="222"/>
      <c r="AA156" s="290"/>
      <c r="AB156" s="290"/>
      <c r="AC156" s="290"/>
      <c r="AD156" s="290"/>
    </row>
    <row r="157" spans="24:30" ht="12.75">
      <c r="X157" s="290"/>
      <c r="Y157" s="222"/>
      <c r="Z157" s="222"/>
      <c r="AA157" s="290"/>
      <c r="AB157" s="290"/>
      <c r="AC157" s="290"/>
      <c r="AD157" s="290"/>
    </row>
    <row r="158" spans="24:30" ht="12.75">
      <c r="X158" s="290"/>
      <c r="Y158" s="222"/>
      <c r="Z158" s="222"/>
      <c r="AA158" s="290"/>
      <c r="AB158" s="290"/>
      <c r="AC158" s="290"/>
      <c r="AD158" s="290"/>
    </row>
    <row r="159" spans="24:30" ht="12.75">
      <c r="X159" s="290"/>
      <c r="Y159" s="222"/>
      <c r="Z159" s="222"/>
      <c r="AA159" s="290"/>
      <c r="AB159" s="290"/>
      <c r="AC159" s="290"/>
      <c r="AD159" s="290"/>
    </row>
    <row r="160" spans="24:30" ht="12.75">
      <c r="X160" s="290"/>
      <c r="Y160" s="222"/>
      <c r="Z160" s="222"/>
      <c r="AA160" s="290"/>
      <c r="AB160" s="290"/>
      <c r="AC160" s="290"/>
      <c r="AD160" s="290"/>
    </row>
    <row r="161" spans="24:30" ht="12.75">
      <c r="X161" s="290"/>
      <c r="Y161" s="222"/>
      <c r="Z161" s="222"/>
      <c r="AA161" s="290"/>
      <c r="AB161" s="290"/>
      <c r="AC161" s="290"/>
      <c r="AD161" s="290"/>
    </row>
    <row r="162" spans="24:30" ht="12.75">
      <c r="X162" s="290"/>
      <c r="Y162" s="222"/>
      <c r="Z162" s="222"/>
      <c r="AA162" s="290"/>
      <c r="AB162" s="290"/>
      <c r="AC162" s="290"/>
      <c r="AD162" s="290"/>
    </row>
    <row r="163" spans="24:30" ht="12.75">
      <c r="X163" s="290"/>
      <c r="Y163" s="222"/>
      <c r="Z163" s="222"/>
      <c r="AA163" s="290"/>
      <c r="AB163" s="290"/>
      <c r="AC163" s="290"/>
      <c r="AD163" s="290"/>
    </row>
    <row r="164" spans="24:30" ht="12.75">
      <c r="X164" s="290"/>
      <c r="Y164" s="222"/>
      <c r="Z164" s="222"/>
      <c r="AA164" s="290"/>
      <c r="AB164" s="290"/>
      <c r="AC164" s="290"/>
      <c r="AD164" s="290"/>
    </row>
    <row r="165" spans="24:30" ht="12.75">
      <c r="X165" s="290"/>
      <c r="Y165" s="222"/>
      <c r="Z165" s="222"/>
      <c r="AA165" s="290"/>
      <c r="AB165" s="290"/>
      <c r="AC165" s="290"/>
      <c r="AD165" s="290"/>
    </row>
    <row r="166" spans="24:30" ht="12.75">
      <c r="X166" s="290"/>
      <c r="Y166" s="222"/>
      <c r="Z166" s="222"/>
      <c r="AA166" s="290"/>
      <c r="AB166" s="290"/>
      <c r="AC166" s="290"/>
      <c r="AD166" s="290"/>
    </row>
    <row r="167" spans="24:30" ht="12.75">
      <c r="X167" s="290"/>
      <c r="Y167" s="222"/>
      <c r="Z167" s="222"/>
      <c r="AA167" s="290"/>
      <c r="AB167" s="290"/>
      <c r="AC167" s="290"/>
      <c r="AD167" s="290"/>
    </row>
    <row r="168" spans="24:30" ht="12.75">
      <c r="X168" s="290"/>
      <c r="Y168" s="222"/>
      <c r="Z168" s="222"/>
      <c r="AA168" s="290"/>
      <c r="AB168" s="290"/>
      <c r="AC168" s="290"/>
      <c r="AD168" s="290"/>
    </row>
    <row r="169" spans="24:30" ht="12.75">
      <c r="X169" s="290"/>
      <c r="Y169" s="222"/>
      <c r="Z169" s="222"/>
      <c r="AA169" s="290"/>
      <c r="AB169" s="290"/>
      <c r="AC169" s="290"/>
      <c r="AD169" s="290"/>
    </row>
    <row r="170" spans="24:30" ht="12.75">
      <c r="X170" s="290"/>
      <c r="Y170" s="222"/>
      <c r="Z170" s="222"/>
      <c r="AA170" s="290"/>
      <c r="AB170" s="290"/>
      <c r="AC170" s="290"/>
      <c r="AD170" s="290"/>
    </row>
    <row r="171" spans="24:30" ht="12.75">
      <c r="X171" s="290"/>
      <c r="Y171" s="222"/>
      <c r="Z171" s="222"/>
      <c r="AA171" s="290"/>
      <c r="AB171" s="290"/>
      <c r="AC171" s="290"/>
      <c r="AD171" s="290"/>
    </row>
    <row r="172" spans="24:30" ht="12.75">
      <c r="X172" s="290"/>
      <c r="Y172" s="222"/>
      <c r="Z172" s="222"/>
      <c r="AA172" s="290"/>
      <c r="AB172" s="290"/>
      <c r="AC172" s="290"/>
      <c r="AD172" s="290"/>
    </row>
    <row r="173" spans="24:30" ht="12.75">
      <c r="X173" s="290"/>
      <c r="Y173" s="222"/>
      <c r="Z173" s="222"/>
      <c r="AA173" s="290"/>
      <c r="AB173" s="290"/>
      <c r="AC173" s="290"/>
      <c r="AD173" s="290"/>
    </row>
    <row r="174" spans="24:30" ht="12.75">
      <c r="X174" s="290"/>
      <c r="Y174" s="222"/>
      <c r="Z174" s="222"/>
      <c r="AA174" s="290"/>
      <c r="AB174" s="290"/>
      <c r="AC174" s="290"/>
      <c r="AD174" s="290"/>
    </row>
    <row r="175" spans="24:30" ht="12.75">
      <c r="X175" s="290"/>
      <c r="Y175" s="222"/>
      <c r="Z175" s="222"/>
      <c r="AA175" s="290"/>
      <c r="AB175" s="290"/>
      <c r="AC175" s="290"/>
      <c r="AD175" s="290"/>
    </row>
    <row r="176" spans="24:30" ht="12.75">
      <c r="X176" s="290"/>
      <c r="Y176" s="222"/>
      <c r="Z176" s="222"/>
      <c r="AA176" s="290"/>
      <c r="AB176" s="290"/>
      <c r="AC176" s="290"/>
      <c r="AD176" s="290"/>
    </row>
    <row r="177" spans="24:30" ht="12.75">
      <c r="X177" s="290"/>
      <c r="Y177" s="222"/>
      <c r="Z177" s="222"/>
      <c r="AA177" s="290"/>
      <c r="AB177" s="290"/>
      <c r="AC177" s="290"/>
      <c r="AD177" s="290"/>
    </row>
    <row r="178" spans="24:30" ht="12.75">
      <c r="X178" s="290"/>
      <c r="Y178" s="222"/>
      <c r="Z178" s="222"/>
      <c r="AA178" s="290"/>
      <c r="AB178" s="290"/>
      <c r="AC178" s="290"/>
      <c r="AD178" s="290"/>
    </row>
    <row r="179" spans="24:30" ht="12.75">
      <c r="X179" s="290"/>
      <c r="Y179" s="222"/>
      <c r="Z179" s="222"/>
      <c r="AA179" s="290"/>
      <c r="AB179" s="290"/>
      <c r="AC179" s="290"/>
      <c r="AD179" s="290"/>
    </row>
    <row r="180" spans="24:30" ht="12.75">
      <c r="X180" s="290"/>
      <c r="Y180" s="222"/>
      <c r="Z180" s="222"/>
      <c r="AA180" s="290"/>
      <c r="AB180" s="290"/>
      <c r="AC180" s="290"/>
      <c r="AD180" s="290"/>
    </row>
    <row r="181" spans="24:30" ht="12.75">
      <c r="X181" s="290"/>
      <c r="Y181" s="222"/>
      <c r="Z181" s="222"/>
      <c r="AA181" s="290"/>
      <c r="AB181" s="290"/>
      <c r="AC181" s="290"/>
      <c r="AD181" s="290"/>
    </row>
    <row r="182" spans="24:30" ht="12.75">
      <c r="X182" s="290"/>
      <c r="Y182" s="222"/>
      <c r="Z182" s="222"/>
      <c r="AA182" s="290"/>
      <c r="AB182" s="290"/>
      <c r="AC182" s="290"/>
      <c r="AD182" s="290"/>
    </row>
    <row r="183" spans="24:30" ht="12.75">
      <c r="X183" s="290"/>
      <c r="Y183" s="222"/>
      <c r="Z183" s="222"/>
      <c r="AA183" s="290"/>
      <c r="AB183" s="290"/>
      <c r="AC183" s="290"/>
      <c r="AD183" s="290"/>
    </row>
    <row r="184" spans="24:30" ht="12.75">
      <c r="X184" s="290"/>
      <c r="Y184" s="222"/>
      <c r="Z184" s="222"/>
      <c r="AA184" s="290"/>
      <c r="AB184" s="290"/>
      <c r="AC184" s="290"/>
      <c r="AD184" s="290"/>
    </row>
    <row r="185" spans="24:30" ht="12.75">
      <c r="X185" s="290"/>
      <c r="Y185" s="222"/>
      <c r="Z185" s="222"/>
      <c r="AA185" s="290"/>
      <c r="AB185" s="290"/>
      <c r="AC185" s="290"/>
      <c r="AD185" s="290"/>
    </row>
    <row r="186" spans="24:30" ht="12.75">
      <c r="X186" s="290"/>
      <c r="Y186" s="222"/>
      <c r="Z186" s="222"/>
      <c r="AA186" s="290"/>
      <c r="AB186" s="290"/>
      <c r="AC186" s="290"/>
      <c r="AD186" s="290"/>
    </row>
    <row r="187" spans="24:30" ht="12.75">
      <c r="X187" s="290"/>
      <c r="Y187" s="222"/>
      <c r="Z187" s="222"/>
      <c r="AA187" s="290"/>
      <c r="AB187" s="290"/>
      <c r="AC187" s="290"/>
      <c r="AD187" s="290"/>
    </row>
    <row r="188" spans="24:30" ht="12.75">
      <c r="X188" s="290"/>
      <c r="Y188" s="222"/>
      <c r="Z188" s="222"/>
      <c r="AA188" s="290"/>
      <c r="AB188" s="290"/>
      <c r="AC188" s="290"/>
      <c r="AD188" s="290"/>
    </row>
    <row r="189" spans="24:30" ht="12.75">
      <c r="X189" s="290"/>
      <c r="Y189" s="222"/>
      <c r="Z189" s="222"/>
      <c r="AA189" s="290"/>
      <c r="AB189" s="290"/>
      <c r="AC189" s="290"/>
      <c r="AD189" s="290"/>
    </row>
    <row r="190" spans="24:30" ht="12.75">
      <c r="X190" s="290"/>
      <c r="Y190" s="222"/>
      <c r="Z190" s="222"/>
      <c r="AA190" s="290"/>
      <c r="AB190" s="290"/>
      <c r="AC190" s="290"/>
      <c r="AD190" s="290"/>
    </row>
    <row r="191" spans="24:30" ht="12.75">
      <c r="X191" s="290"/>
      <c r="Y191" s="222"/>
      <c r="Z191" s="222"/>
      <c r="AA191" s="290"/>
      <c r="AB191" s="290"/>
      <c r="AC191" s="290"/>
      <c r="AD191" s="290"/>
    </row>
    <row r="192" spans="24:30" ht="12.75">
      <c r="X192" s="290"/>
      <c r="Y192" s="222"/>
      <c r="Z192" s="222"/>
      <c r="AA192" s="290"/>
      <c r="AB192" s="290"/>
      <c r="AC192" s="290"/>
      <c r="AD192" s="290"/>
    </row>
    <row r="193" spans="24:30" ht="12.75">
      <c r="X193" s="290"/>
      <c r="Y193" s="222"/>
      <c r="Z193" s="222"/>
      <c r="AA193" s="290"/>
      <c r="AB193" s="290"/>
      <c r="AC193" s="290"/>
      <c r="AD193" s="290"/>
    </row>
    <row r="194" spans="24:30" ht="12.75">
      <c r="X194" s="290"/>
      <c r="Y194" s="222"/>
      <c r="Z194" s="222"/>
      <c r="AA194" s="290"/>
      <c r="AB194" s="290"/>
      <c r="AC194" s="290"/>
      <c r="AD194" s="290"/>
    </row>
    <row r="195" spans="24:30" ht="12.75">
      <c r="X195" s="290"/>
      <c r="Y195" s="222"/>
      <c r="Z195" s="222"/>
      <c r="AA195" s="290"/>
      <c r="AB195" s="290"/>
      <c r="AC195" s="290"/>
      <c r="AD195" s="290"/>
    </row>
    <row r="196" spans="24:30" ht="12.75">
      <c r="X196" s="290"/>
      <c r="Y196" s="222"/>
      <c r="Z196" s="222"/>
      <c r="AA196" s="290"/>
      <c r="AB196" s="290"/>
      <c r="AC196" s="290"/>
      <c r="AD196" s="290"/>
    </row>
    <row r="197" spans="24:30" ht="12.75">
      <c r="X197" s="290"/>
      <c r="Y197" s="222"/>
      <c r="Z197" s="222"/>
      <c r="AA197" s="290"/>
      <c r="AB197" s="290"/>
      <c r="AC197" s="290"/>
      <c r="AD197" s="290"/>
    </row>
    <row r="198" spans="24:30" ht="12.75">
      <c r="X198" s="290"/>
      <c r="Y198" s="222"/>
      <c r="Z198" s="222"/>
      <c r="AA198" s="290"/>
      <c r="AB198" s="290"/>
      <c r="AC198" s="290"/>
      <c r="AD198" s="290"/>
    </row>
    <row r="199" spans="24:30" ht="12.75">
      <c r="X199" s="290"/>
      <c r="Y199" s="222"/>
      <c r="Z199" s="222"/>
      <c r="AA199" s="290"/>
      <c r="AB199" s="290"/>
      <c r="AC199" s="290"/>
      <c r="AD199" s="290"/>
    </row>
    <row r="200" spans="24:30" ht="12.75">
      <c r="X200" s="290"/>
      <c r="Y200" s="222"/>
      <c r="Z200" s="222"/>
      <c r="AA200" s="290"/>
      <c r="AB200" s="290"/>
      <c r="AC200" s="290"/>
      <c r="AD200" s="290"/>
    </row>
    <row r="201" spans="24:30" ht="12.75">
      <c r="X201" s="290"/>
      <c r="Y201" s="222"/>
      <c r="Z201" s="222"/>
      <c r="AA201" s="290"/>
      <c r="AB201" s="290"/>
      <c r="AC201" s="290"/>
      <c r="AD201" s="290"/>
    </row>
    <row r="202" spans="24:30" ht="12.75">
      <c r="X202" s="290"/>
      <c r="Y202" s="222"/>
      <c r="Z202" s="222"/>
      <c r="AA202" s="290"/>
      <c r="AB202" s="290"/>
      <c r="AC202" s="290"/>
      <c r="AD202" s="290"/>
    </row>
    <row r="203" spans="24:30" ht="12.75">
      <c r="X203" s="290"/>
      <c r="Y203" s="222"/>
      <c r="Z203" s="222"/>
      <c r="AA203" s="290"/>
      <c r="AB203" s="290"/>
      <c r="AC203" s="290"/>
      <c r="AD203" s="290"/>
    </row>
    <row r="204" spans="24:30" ht="12.75">
      <c r="X204" s="290"/>
      <c r="Y204" s="222"/>
      <c r="Z204" s="222"/>
      <c r="AA204" s="290"/>
      <c r="AB204" s="290"/>
      <c r="AC204" s="290"/>
      <c r="AD204" s="290"/>
    </row>
    <row r="205" spans="24:30" ht="12.75">
      <c r="X205" s="290"/>
      <c r="Y205" s="222"/>
      <c r="Z205" s="222"/>
      <c r="AA205" s="290"/>
      <c r="AB205" s="290"/>
      <c r="AC205" s="290"/>
      <c r="AD205" s="290"/>
    </row>
    <row r="206" spans="24:30" ht="12.75">
      <c r="X206" s="290"/>
      <c r="Y206" s="222"/>
      <c r="Z206" s="222"/>
      <c r="AA206" s="290"/>
      <c r="AB206" s="290"/>
      <c r="AC206" s="290"/>
      <c r="AD206" s="290"/>
    </row>
    <row r="207" spans="24:30" ht="12.75">
      <c r="X207" s="290"/>
      <c r="Y207" s="222"/>
      <c r="Z207" s="222"/>
      <c r="AA207" s="290"/>
      <c r="AB207" s="290"/>
      <c r="AC207" s="290"/>
      <c r="AD207" s="290"/>
    </row>
    <row r="208" spans="24:30" ht="12.75">
      <c r="X208" s="290"/>
      <c r="Y208" s="222"/>
      <c r="Z208" s="222"/>
      <c r="AA208" s="290"/>
      <c r="AB208" s="290"/>
      <c r="AC208" s="290"/>
      <c r="AD208" s="290"/>
    </row>
    <row r="209" spans="24:30" ht="12.75">
      <c r="X209" s="290"/>
      <c r="Y209" s="222"/>
      <c r="Z209" s="222"/>
      <c r="AA209" s="290"/>
      <c r="AB209" s="290"/>
      <c r="AC209" s="290"/>
      <c r="AD209" s="290"/>
    </row>
    <row r="210" spans="24:30" ht="12.75">
      <c r="X210" s="290"/>
      <c r="Y210" s="222"/>
      <c r="Z210" s="222"/>
      <c r="AA210" s="290"/>
      <c r="AB210" s="290"/>
      <c r="AC210" s="290"/>
      <c r="AD210" s="290"/>
    </row>
    <row r="211" spans="24:30" ht="12.75">
      <c r="X211" s="290"/>
      <c r="Y211" s="222"/>
      <c r="Z211" s="222"/>
      <c r="AA211" s="290"/>
      <c r="AB211" s="290"/>
      <c r="AC211" s="290"/>
      <c r="AD211" s="290"/>
    </row>
    <row r="212" spans="24:30" ht="12.75">
      <c r="X212" s="290"/>
      <c r="Y212" s="222"/>
      <c r="Z212" s="222"/>
      <c r="AA212" s="290"/>
      <c r="AB212" s="290"/>
      <c r="AC212" s="290"/>
      <c r="AD212" s="290"/>
    </row>
    <row r="213" spans="24:30" ht="12.75">
      <c r="X213" s="290"/>
      <c r="Y213" s="222"/>
      <c r="Z213" s="222"/>
      <c r="AA213" s="290"/>
      <c r="AB213" s="290"/>
      <c r="AC213" s="290"/>
      <c r="AD213" s="290"/>
    </row>
    <row r="214" spans="24:30" ht="12.75">
      <c r="X214" s="290"/>
      <c r="Y214" s="222"/>
      <c r="Z214" s="222"/>
      <c r="AA214" s="290"/>
      <c r="AB214" s="290"/>
      <c r="AC214" s="290"/>
      <c r="AD214" s="290"/>
    </row>
    <row r="215" spans="24:30" ht="12.75">
      <c r="X215" s="290"/>
      <c r="Y215" s="222"/>
      <c r="Z215" s="222"/>
      <c r="AA215" s="290"/>
      <c r="AB215" s="290"/>
      <c r="AC215" s="290"/>
      <c r="AD215" s="290"/>
    </row>
    <row r="216" spans="24:30" ht="12.75">
      <c r="X216" s="290"/>
      <c r="Y216" s="222"/>
      <c r="Z216" s="222"/>
      <c r="AA216" s="290"/>
      <c r="AB216" s="290"/>
      <c r="AC216" s="290"/>
      <c r="AD216" s="290"/>
    </row>
    <row r="217" spans="24:30" ht="12.75">
      <c r="X217" s="290"/>
      <c r="Y217" s="222"/>
      <c r="Z217" s="222"/>
      <c r="AA217" s="290"/>
      <c r="AB217" s="290"/>
      <c r="AC217" s="290"/>
      <c r="AD217" s="290"/>
    </row>
    <row r="218" spans="24:30" ht="12.75">
      <c r="X218" s="290"/>
      <c r="Y218" s="222"/>
      <c r="Z218" s="222"/>
      <c r="AA218" s="290"/>
      <c r="AB218" s="290"/>
      <c r="AC218" s="290"/>
      <c r="AD218" s="290"/>
    </row>
    <row r="219" spans="24:30" ht="12.75">
      <c r="X219" s="290"/>
      <c r="Y219" s="222"/>
      <c r="Z219" s="222"/>
      <c r="AA219" s="290"/>
      <c r="AB219" s="290"/>
      <c r="AC219" s="290"/>
      <c r="AD219" s="290"/>
    </row>
    <row r="220" spans="24:30" ht="12.75">
      <c r="X220" s="290"/>
      <c r="Y220" s="222"/>
      <c r="Z220" s="222"/>
      <c r="AA220" s="290"/>
      <c r="AB220" s="290"/>
      <c r="AC220" s="290"/>
      <c r="AD220" s="290"/>
    </row>
    <row r="221" spans="24:30" ht="12.75">
      <c r="X221" s="290"/>
      <c r="Y221" s="222"/>
      <c r="Z221" s="222"/>
      <c r="AA221" s="290"/>
      <c r="AB221" s="290"/>
      <c r="AC221" s="290"/>
      <c r="AD221" s="290"/>
    </row>
    <row r="222" spans="24:30" ht="12.75">
      <c r="X222" s="290"/>
      <c r="Y222" s="222"/>
      <c r="Z222" s="222"/>
      <c r="AA222" s="290"/>
      <c r="AB222" s="290"/>
      <c r="AC222" s="290"/>
      <c r="AD222" s="290"/>
    </row>
    <row r="223" spans="24:30" ht="12.75">
      <c r="X223" s="290"/>
      <c r="Y223" s="222"/>
      <c r="Z223" s="222"/>
      <c r="AA223" s="290"/>
      <c r="AB223" s="290"/>
      <c r="AC223" s="290"/>
      <c r="AD223" s="290"/>
    </row>
    <row r="224" spans="24:30" ht="12.75">
      <c r="X224" s="290"/>
      <c r="Y224" s="222"/>
      <c r="Z224" s="222"/>
      <c r="AA224" s="290"/>
      <c r="AB224" s="290"/>
      <c r="AC224" s="290"/>
      <c r="AD224" s="290"/>
    </row>
    <row r="225" spans="24:30" ht="12.75">
      <c r="X225" s="290"/>
      <c r="Y225" s="222"/>
      <c r="Z225" s="222"/>
      <c r="AA225" s="290"/>
      <c r="AB225" s="290"/>
      <c r="AC225" s="290"/>
      <c r="AD225" s="290"/>
    </row>
    <row r="226" spans="24:30" ht="12.75">
      <c r="X226" s="290"/>
      <c r="Y226" s="222"/>
      <c r="Z226" s="222"/>
      <c r="AA226" s="290"/>
      <c r="AB226" s="290"/>
      <c r="AC226" s="290"/>
      <c r="AD226" s="290"/>
    </row>
    <row r="227" spans="24:30" ht="12.75">
      <c r="X227" s="290"/>
      <c r="Y227" s="222"/>
      <c r="Z227" s="222"/>
      <c r="AA227" s="290"/>
      <c r="AB227" s="290"/>
      <c r="AC227" s="290"/>
      <c r="AD227" s="290"/>
    </row>
    <row r="228" spans="24:30" ht="12.75">
      <c r="X228" s="290"/>
      <c r="Y228" s="222"/>
      <c r="Z228" s="222"/>
      <c r="AA228" s="290"/>
      <c r="AB228" s="290"/>
      <c r="AC228" s="290"/>
      <c r="AD228" s="290"/>
    </row>
    <row r="229" spans="24:30" ht="12.75">
      <c r="X229" s="290"/>
      <c r="Y229" s="222"/>
      <c r="Z229" s="222"/>
      <c r="AA229" s="290"/>
      <c r="AB229" s="290"/>
      <c r="AC229" s="290"/>
      <c r="AD229" s="290"/>
    </row>
    <row r="230" spans="24:30" ht="12.75">
      <c r="X230" s="290"/>
      <c r="Y230" s="222"/>
      <c r="Z230" s="222"/>
      <c r="AA230" s="290"/>
      <c r="AB230" s="290"/>
      <c r="AC230" s="290"/>
      <c r="AD230" s="290"/>
    </row>
    <row r="231" spans="24:30" ht="12.75">
      <c r="X231" s="290"/>
      <c r="Y231" s="222"/>
      <c r="Z231" s="222"/>
      <c r="AA231" s="290"/>
      <c r="AB231" s="290"/>
      <c r="AC231" s="290"/>
      <c r="AD231" s="290"/>
    </row>
    <row r="232" spans="24:30" ht="12.75">
      <c r="X232" s="290"/>
      <c r="Y232" s="222"/>
      <c r="Z232" s="222"/>
      <c r="AA232" s="290"/>
      <c r="AB232" s="290"/>
      <c r="AC232" s="290"/>
      <c r="AD232" s="290"/>
    </row>
    <row r="233" spans="24:30" ht="12.75">
      <c r="X233" s="305"/>
      <c r="Y233" s="305"/>
      <c r="Z233" s="305"/>
      <c r="AA233" s="305"/>
      <c r="AB233" s="305"/>
      <c r="AC233" s="305"/>
      <c r="AD233" s="305"/>
    </row>
    <row r="234" spans="24:30" ht="12.75">
      <c r="X234" s="224"/>
      <c r="Y234" s="290"/>
      <c r="Z234" s="290"/>
      <c r="AA234" s="290"/>
      <c r="AB234" s="290"/>
      <c r="AC234" s="290"/>
      <c r="AD234" s="290"/>
    </row>
    <row r="235" spans="24:30" ht="12.75">
      <c r="X235" s="305"/>
      <c r="Y235" s="305"/>
      <c r="Z235" s="305"/>
      <c r="AA235" s="224"/>
      <c r="AB235" s="316"/>
      <c r="AC235" s="224"/>
      <c r="AD235" s="224"/>
    </row>
    <row r="236" spans="24:30" ht="12.75">
      <c r="X236" s="305"/>
      <c r="Y236" s="305"/>
      <c r="Z236" s="305"/>
      <c r="AA236" s="305"/>
      <c r="AB236" s="305"/>
      <c r="AC236" s="305"/>
      <c r="AD236" s="305"/>
    </row>
    <row r="237" spans="24:30" ht="12.75">
      <c r="X237" s="224"/>
      <c r="Y237" s="224"/>
      <c r="Z237" s="224"/>
      <c r="AA237" s="224"/>
      <c r="AB237" s="224"/>
      <c r="AC237" s="224"/>
      <c r="AD237" s="224"/>
    </row>
    <row r="238" spans="24:30" ht="12.75">
      <c r="X238" s="224"/>
      <c r="Y238" s="224"/>
      <c r="Z238" s="224"/>
      <c r="AA238" s="224"/>
      <c r="AB238" s="224"/>
      <c r="AC238" s="224"/>
      <c r="AD238" s="224"/>
    </row>
    <row r="239" spans="24:30" ht="12.75">
      <c r="X239" s="224"/>
      <c r="Y239" s="224"/>
      <c r="Z239" s="224"/>
      <c r="AA239" s="224"/>
      <c r="AB239" s="224"/>
      <c r="AC239" s="224"/>
      <c r="AD239" s="224"/>
    </row>
    <row r="240" spans="24:30" ht="12.75">
      <c r="X240" s="224"/>
      <c r="Y240" s="224"/>
      <c r="Z240" s="224"/>
      <c r="AA240" s="224"/>
      <c r="AB240" s="224"/>
      <c r="AC240" s="224"/>
      <c r="AD240" s="224"/>
    </row>
    <row r="241" spans="24:30" ht="12.75">
      <c r="X241" s="224"/>
      <c r="Y241" s="224"/>
      <c r="Z241" s="224"/>
      <c r="AA241" s="224"/>
      <c r="AB241" s="224"/>
      <c r="AC241" s="224"/>
      <c r="AD241" s="224"/>
    </row>
    <row r="242" spans="24:30" ht="12.75">
      <c r="X242" s="224"/>
      <c r="Y242" s="224"/>
      <c r="Z242" s="224"/>
      <c r="AA242" s="224"/>
      <c r="AB242" s="224"/>
      <c r="AC242" s="224"/>
      <c r="AD242" s="224"/>
    </row>
    <row r="243" spans="24:30" ht="12.75">
      <c r="X243" s="224"/>
      <c r="Y243" s="224"/>
      <c r="Z243" s="224"/>
      <c r="AA243" s="224"/>
      <c r="AB243" s="224"/>
      <c r="AC243" s="224"/>
      <c r="AD243" s="224"/>
    </row>
    <row r="244" spans="24:30" ht="12.75">
      <c r="X244" s="224"/>
      <c r="Y244" s="224"/>
      <c r="Z244" s="224"/>
      <c r="AA244" s="224"/>
      <c r="AB244" s="224"/>
      <c r="AC244" s="224"/>
      <c r="AD244" s="224"/>
    </row>
    <row r="245" spans="24:30" ht="12.75">
      <c r="X245" s="224"/>
      <c r="Y245" s="224"/>
      <c r="Z245" s="224"/>
      <c r="AA245" s="224"/>
      <c r="AB245" s="224"/>
      <c r="AC245" s="224"/>
      <c r="AD245" s="224"/>
    </row>
    <row r="246" spans="24:30" ht="12.75">
      <c r="X246" s="224"/>
      <c r="Y246" s="224"/>
      <c r="Z246" s="224"/>
      <c r="AA246" s="224"/>
      <c r="AB246" s="224"/>
      <c r="AC246" s="224"/>
      <c r="AD246" s="224"/>
    </row>
    <row r="247" spans="24:30" ht="12.75">
      <c r="X247" s="224"/>
      <c r="Y247" s="224"/>
      <c r="Z247" s="224"/>
      <c r="AA247" s="224"/>
      <c r="AB247" s="224"/>
      <c r="AC247" s="224"/>
      <c r="AD247" s="224"/>
    </row>
    <row r="248" spans="24:30" ht="12.75">
      <c r="X248" s="224"/>
      <c r="Y248" s="224"/>
      <c r="Z248" s="224"/>
      <c r="AA248" s="224"/>
      <c r="AB248" s="224"/>
      <c r="AC248" s="224"/>
      <c r="AD248" s="224"/>
    </row>
    <row r="249" spans="24:30" ht="12.75">
      <c r="X249" s="224"/>
      <c r="Y249" s="224"/>
      <c r="Z249" s="224"/>
      <c r="AA249" s="224"/>
      <c r="AB249" s="224"/>
      <c r="AC249" s="224"/>
      <c r="AD249" s="224"/>
    </row>
    <row r="250" spans="24:30" ht="12.75">
      <c r="X250" s="224"/>
      <c r="Y250" s="224"/>
      <c r="Z250" s="224"/>
      <c r="AA250" s="224"/>
      <c r="AB250" s="224"/>
      <c r="AC250" s="224"/>
      <c r="AD250" s="224"/>
    </row>
    <row r="251" spans="24:30" ht="12.75">
      <c r="X251" s="305"/>
      <c r="Y251" s="305"/>
      <c r="Z251" s="305"/>
      <c r="AA251" s="305"/>
      <c r="AB251" s="305"/>
      <c r="AC251" s="305"/>
      <c r="AD251" s="305"/>
    </row>
    <row r="252" spans="24:30" ht="12.75">
      <c r="X252" s="224"/>
      <c r="Y252" s="224"/>
      <c r="Z252" s="224"/>
      <c r="AA252" s="224"/>
      <c r="AB252" s="224"/>
      <c r="AC252" s="224"/>
      <c r="AD252" s="224"/>
    </row>
    <row r="253" spans="24:30" ht="12.75">
      <c r="X253" s="305"/>
      <c r="Y253" s="305"/>
      <c r="Z253" s="305"/>
      <c r="AA253" s="271"/>
      <c r="AB253" s="271"/>
      <c r="AC253" s="271"/>
      <c r="AD253" s="224"/>
    </row>
    <row r="254" spans="24:30" ht="12.75">
      <c r="X254" s="305"/>
      <c r="Y254" s="305"/>
      <c r="Z254" s="305"/>
      <c r="AA254" s="305"/>
      <c r="AB254" s="305"/>
      <c r="AC254" s="305"/>
      <c r="AD254" s="305"/>
    </row>
    <row r="255" spans="24:30" ht="12.75">
      <c r="X255" s="305"/>
      <c r="Y255" s="305"/>
      <c r="Z255" s="305"/>
      <c r="AA255" s="305"/>
      <c r="AB255" s="305"/>
      <c r="AC255" s="305"/>
      <c r="AD255" s="305"/>
    </row>
  </sheetData>
  <mergeCells count="2">
    <mergeCell ref="B2:C2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45" r:id="rId1"/>
  <headerFooter alignWithMargins="0">
    <oddHeader>&amp;C&amp;F</oddHeader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3"/>
  <sheetViews>
    <sheetView zoomScale="70" zoomScaleNormal="70" workbookViewId="0" topLeftCell="A1">
      <pane xSplit="7" ySplit="4" topLeftCell="Q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7.28125" style="0" bestFit="1" customWidth="1"/>
    <col min="4" max="4" width="13.00390625" style="0" bestFit="1" customWidth="1"/>
    <col min="5" max="5" width="10.28125" style="0" customWidth="1"/>
    <col min="6" max="6" width="7.7109375" style="0" bestFit="1" customWidth="1"/>
    <col min="7" max="7" width="18.28125" style="0" bestFit="1" customWidth="1"/>
    <col min="8" max="8" width="7.421875" style="0" bestFit="1" customWidth="1"/>
    <col min="9" max="9" width="8.57421875" style="0" customWidth="1"/>
    <col min="10" max="10" width="8.57421875" style="0" bestFit="1" customWidth="1"/>
    <col min="11" max="11" width="5.421875" style="0" bestFit="1" customWidth="1"/>
    <col min="12" max="12" width="6.8515625" style="0" customWidth="1"/>
    <col min="13" max="13" width="7.421875" style="0" bestFit="1" customWidth="1"/>
    <col min="14" max="14" width="8.57421875" style="0" bestFit="1" customWidth="1"/>
    <col min="15" max="15" width="5.421875" style="0" bestFit="1" customWidth="1"/>
    <col min="16" max="16" width="27.8515625" style="0" bestFit="1" customWidth="1"/>
    <col min="17" max="17" width="6.8515625" style="89" bestFit="1" customWidth="1"/>
    <col min="18" max="18" width="10.00390625" style="89" bestFit="1" customWidth="1"/>
    <col min="19" max="19" width="14.28125" style="4" bestFit="1" customWidth="1"/>
    <col min="20" max="20" width="7.7109375" style="0" customWidth="1"/>
    <col min="21" max="21" width="9.28125" style="0" customWidth="1"/>
    <col min="22" max="22" width="9.421875" style="0" customWidth="1"/>
    <col min="23" max="23" width="8.28125" style="0" customWidth="1"/>
    <col min="24" max="24" width="6.7109375" style="0" customWidth="1"/>
    <col min="25" max="25" width="6.8515625" style="0" bestFit="1" customWidth="1"/>
    <col min="26" max="26" width="10.00390625" style="0" bestFit="1" customWidth="1"/>
    <col min="27" max="27" width="13.57421875" style="0" customWidth="1"/>
    <col min="28" max="28" width="9.28125" style="0" customWidth="1"/>
    <col min="29" max="30" width="9.57421875" style="0" bestFit="1" customWidth="1"/>
    <col min="31" max="31" width="7.421875" style="0" customWidth="1"/>
  </cols>
  <sheetData>
    <row r="1" spans="17:31" ht="12.75">
      <c r="Q1" s="225"/>
      <c r="R1" s="225"/>
      <c r="S1" s="225"/>
      <c r="T1" s="225"/>
      <c r="U1" s="225"/>
      <c r="V1" s="225"/>
      <c r="W1" s="225"/>
      <c r="X1" s="226"/>
      <c r="Y1" s="227"/>
      <c r="Z1" s="227"/>
      <c r="AA1" s="227"/>
      <c r="AB1" s="227"/>
      <c r="AC1" s="227"/>
      <c r="AD1" s="227"/>
      <c r="AE1" s="227"/>
    </row>
    <row r="2" spans="17:28" ht="13.5" thickBot="1">
      <c r="Q2" s="228" t="s">
        <v>264</v>
      </c>
      <c r="S2" s="21" t="s">
        <v>414</v>
      </c>
      <c r="T2" s="146" t="s">
        <v>265</v>
      </c>
      <c r="Y2" s="21" t="s">
        <v>264</v>
      </c>
      <c r="AA2" s="21" t="s">
        <v>414</v>
      </c>
      <c r="AB2" s="21" t="s">
        <v>266</v>
      </c>
    </row>
    <row r="3" spans="2:31" ht="12.75">
      <c r="B3" s="218" t="s">
        <v>107</v>
      </c>
      <c r="C3" s="218"/>
      <c r="D3" s="22" t="s">
        <v>1</v>
      </c>
      <c r="E3" s="22" t="s">
        <v>267</v>
      </c>
      <c r="F3" s="218" t="s">
        <v>268</v>
      </c>
      <c r="G3" s="218"/>
      <c r="H3" s="22" t="s">
        <v>249</v>
      </c>
      <c r="I3" s="22" t="s">
        <v>425</v>
      </c>
      <c r="J3" s="22" t="s">
        <v>51</v>
      </c>
      <c r="K3" s="22" t="s">
        <v>102</v>
      </c>
      <c r="L3" s="22" t="s">
        <v>8</v>
      </c>
      <c r="M3" s="23" t="s">
        <v>110</v>
      </c>
      <c r="N3" s="23" t="s">
        <v>10</v>
      </c>
      <c r="O3" s="23" t="s">
        <v>11</v>
      </c>
      <c r="P3" s="27" t="s">
        <v>12</v>
      </c>
      <c r="Q3" s="23" t="s">
        <v>249</v>
      </c>
      <c r="R3" s="23" t="s">
        <v>425</v>
      </c>
      <c r="S3" s="23" t="s">
        <v>269</v>
      </c>
      <c r="T3" s="23" t="s">
        <v>102</v>
      </c>
      <c r="U3" s="23" t="s">
        <v>110</v>
      </c>
      <c r="V3" s="23" t="s">
        <v>10</v>
      </c>
      <c r="W3" s="23" t="s">
        <v>11</v>
      </c>
      <c r="X3" s="29"/>
      <c r="Y3" s="22" t="s">
        <v>249</v>
      </c>
      <c r="Z3" s="229" t="s">
        <v>425</v>
      </c>
      <c r="AA3" s="23" t="s">
        <v>269</v>
      </c>
      <c r="AB3" s="23" t="s">
        <v>102</v>
      </c>
      <c r="AC3" s="23" t="s">
        <v>110</v>
      </c>
      <c r="AD3" s="23" t="s">
        <v>10</v>
      </c>
      <c r="AE3" s="23" t="s">
        <v>11</v>
      </c>
    </row>
    <row r="4" spans="2:31" ht="13.5" thickBot="1">
      <c r="B4" s="2" t="s">
        <v>270</v>
      </c>
      <c r="C4" s="2" t="s">
        <v>14</v>
      </c>
      <c r="D4" s="2"/>
      <c r="E4" s="2"/>
      <c r="F4" s="2" t="s">
        <v>270</v>
      </c>
      <c r="G4" s="2" t="s">
        <v>14</v>
      </c>
      <c r="H4" s="2" t="s">
        <v>15</v>
      </c>
      <c r="I4" s="2" t="s">
        <v>15</v>
      </c>
      <c r="J4" s="2" t="s">
        <v>15</v>
      </c>
      <c r="K4" s="2" t="s">
        <v>16</v>
      </c>
      <c r="L4" s="2"/>
      <c r="M4" s="13" t="s">
        <v>17</v>
      </c>
      <c r="N4" s="13" t="s">
        <v>104</v>
      </c>
      <c r="O4" s="13" t="s">
        <v>104</v>
      </c>
      <c r="P4" s="24"/>
      <c r="Q4" s="13" t="s">
        <v>15</v>
      </c>
      <c r="R4" s="13" t="s">
        <v>15</v>
      </c>
      <c r="S4" s="13" t="s">
        <v>51</v>
      </c>
      <c r="T4" s="13"/>
      <c r="U4" s="13"/>
      <c r="V4" s="13" t="s">
        <v>250</v>
      </c>
      <c r="W4" s="13" t="s">
        <v>250</v>
      </c>
      <c r="X4" s="29"/>
      <c r="Y4" s="13" t="s">
        <v>15</v>
      </c>
      <c r="Z4" s="142" t="s">
        <v>15</v>
      </c>
      <c r="AA4" s="13" t="s">
        <v>51</v>
      </c>
      <c r="AB4" s="13"/>
      <c r="AC4" s="13"/>
      <c r="AD4" s="13" t="s">
        <v>250</v>
      </c>
      <c r="AE4" s="13" t="s">
        <v>250</v>
      </c>
    </row>
    <row r="5" spans="2:25" ht="12.75">
      <c r="B5" s="4"/>
      <c r="C5" s="4"/>
      <c r="D5" s="4"/>
      <c r="E5" s="4"/>
      <c r="F5" s="26"/>
      <c r="G5" s="25"/>
      <c r="J5" s="137"/>
      <c r="K5" s="27"/>
      <c r="L5" s="27"/>
      <c r="M5" s="4"/>
      <c r="N5" s="23"/>
      <c r="O5" s="4"/>
      <c r="P5" s="28"/>
      <c r="Q5" s="28"/>
      <c r="R5" s="27"/>
      <c r="S5" s="23"/>
      <c r="T5" s="29"/>
      <c r="U5" s="29"/>
      <c r="V5" s="29"/>
      <c r="W5" s="29"/>
      <c r="X5" s="29"/>
      <c r="Y5" s="26"/>
    </row>
    <row r="6" spans="2:31" ht="12.75">
      <c r="B6" s="232" t="s">
        <v>271</v>
      </c>
      <c r="C6" s="232" t="s">
        <v>272</v>
      </c>
      <c r="D6" s="283" t="s">
        <v>568</v>
      </c>
      <c r="E6" s="283" t="s">
        <v>599</v>
      </c>
      <c r="F6" s="205">
        <v>1</v>
      </c>
      <c r="G6" s="317" t="s">
        <v>141</v>
      </c>
      <c r="H6" s="278"/>
      <c r="I6" s="283">
        <v>3705</v>
      </c>
      <c r="J6" s="318">
        <v>3705</v>
      </c>
      <c r="K6" s="222">
        <v>85</v>
      </c>
      <c r="L6" s="319">
        <v>9.86</v>
      </c>
      <c r="M6" s="320">
        <v>9.52</v>
      </c>
      <c r="N6" s="321">
        <v>18000</v>
      </c>
      <c r="O6" s="283">
        <v>22</v>
      </c>
      <c r="P6" s="322"/>
      <c r="Q6" s="205"/>
      <c r="R6" s="222">
        <f>I6</f>
        <v>3705</v>
      </c>
      <c r="S6" s="290">
        <f>J6</f>
        <v>3705</v>
      </c>
      <c r="T6" s="290">
        <f>K6*S6</f>
        <v>314925</v>
      </c>
      <c r="U6" s="290">
        <f>M6*S6</f>
        <v>35271.6</v>
      </c>
      <c r="V6" s="290">
        <f>N6*S6</f>
        <v>66690000</v>
      </c>
      <c r="W6" s="290">
        <f>O6*S6</f>
        <v>81510</v>
      </c>
      <c r="X6" s="290"/>
      <c r="Y6" s="289"/>
      <c r="Z6" s="283"/>
      <c r="AA6" s="283"/>
      <c r="AB6" s="292"/>
      <c r="AC6" s="292"/>
      <c r="AD6" s="292"/>
      <c r="AE6" s="292"/>
    </row>
    <row r="7" spans="2:31" ht="12.75">
      <c r="B7" s="232"/>
      <c r="C7" s="232"/>
      <c r="D7" s="283"/>
      <c r="E7" s="283"/>
      <c r="F7" s="205">
        <v>2</v>
      </c>
      <c r="G7" s="317" t="s">
        <v>322</v>
      </c>
      <c r="H7" s="278"/>
      <c r="I7" s="283">
        <v>371</v>
      </c>
      <c r="J7" s="318"/>
      <c r="K7" s="222"/>
      <c r="L7" s="319"/>
      <c r="M7" s="320"/>
      <c r="N7" s="222"/>
      <c r="O7" s="283"/>
      <c r="P7" s="322"/>
      <c r="Q7" s="205"/>
      <c r="R7" s="222"/>
      <c r="S7" s="290"/>
      <c r="T7" s="290"/>
      <c r="U7" s="290"/>
      <c r="V7" s="290"/>
      <c r="W7" s="290"/>
      <c r="X7" s="290"/>
      <c r="Y7" s="289"/>
      <c r="Z7" s="283"/>
      <c r="AA7" s="283"/>
      <c r="AB7" s="292"/>
      <c r="AC7" s="292"/>
      <c r="AD7" s="292"/>
      <c r="AE7" s="292"/>
    </row>
    <row r="8" spans="2:31" ht="12.75">
      <c r="B8" s="232"/>
      <c r="C8" s="232"/>
      <c r="D8" s="283"/>
      <c r="E8" s="283"/>
      <c r="F8" s="205">
        <v>3</v>
      </c>
      <c r="G8" s="317" t="s">
        <v>727</v>
      </c>
      <c r="H8" s="278"/>
      <c r="I8" s="283">
        <v>3705</v>
      </c>
      <c r="J8" s="318">
        <v>3705</v>
      </c>
      <c r="K8" s="121">
        <v>85</v>
      </c>
      <c r="L8" s="119">
        <v>9.86</v>
      </c>
      <c r="M8" s="120">
        <v>9.52</v>
      </c>
      <c r="N8" s="323">
        <v>18000</v>
      </c>
      <c r="O8" s="122">
        <v>22</v>
      </c>
      <c r="P8" s="324" t="s">
        <v>728</v>
      </c>
      <c r="Q8" s="205"/>
      <c r="R8" s="222">
        <f>I8</f>
        <v>3705</v>
      </c>
      <c r="S8" s="290">
        <f>J8</f>
        <v>3705</v>
      </c>
      <c r="T8" s="290">
        <f>K8*S8</f>
        <v>314925</v>
      </c>
      <c r="U8" s="290">
        <f>M8*S8</f>
        <v>35271.6</v>
      </c>
      <c r="V8" s="290">
        <f>N8*S8</f>
        <v>66690000</v>
      </c>
      <c r="W8" s="290">
        <f>O8*S8</f>
        <v>81510</v>
      </c>
      <c r="X8" s="290"/>
      <c r="Y8" s="289"/>
      <c r="Z8" s="283"/>
      <c r="AA8" s="283"/>
      <c r="AB8" s="292"/>
      <c r="AC8" s="292"/>
      <c r="AD8" s="292"/>
      <c r="AE8" s="292"/>
    </row>
    <row r="9" spans="2:31" ht="12.75">
      <c r="B9" s="232"/>
      <c r="C9" s="232"/>
      <c r="D9" s="283"/>
      <c r="E9" s="283"/>
      <c r="F9" s="205">
        <v>4</v>
      </c>
      <c r="G9" s="325" t="s">
        <v>729</v>
      </c>
      <c r="H9" s="278"/>
      <c r="I9" s="283">
        <v>20378</v>
      </c>
      <c r="J9" s="318">
        <v>20378</v>
      </c>
      <c r="K9" s="222">
        <v>50</v>
      </c>
      <c r="L9" s="319">
        <v>7.36</v>
      </c>
      <c r="M9" s="320">
        <v>0.29</v>
      </c>
      <c r="N9" s="222">
        <v>650</v>
      </c>
      <c r="O9" s="283">
        <v>10</v>
      </c>
      <c r="P9" s="322"/>
      <c r="Q9" s="205"/>
      <c r="R9" s="222"/>
      <c r="S9" s="290"/>
      <c r="T9" s="290"/>
      <c r="U9" s="290"/>
      <c r="V9" s="290"/>
      <c r="W9" s="290"/>
      <c r="X9" s="290"/>
      <c r="Y9" s="289"/>
      <c r="Z9" s="283">
        <f aca="true" t="shared" si="0" ref="Z9:AA11">I9</f>
        <v>20378</v>
      </c>
      <c r="AA9" s="283">
        <f t="shared" si="0"/>
        <v>20378</v>
      </c>
      <c r="AB9" s="292">
        <f>K9*AA9</f>
        <v>1018900</v>
      </c>
      <c r="AC9" s="292">
        <f>M9*AA9</f>
        <v>5909.62</v>
      </c>
      <c r="AD9" s="292">
        <f>N9*AA9</f>
        <v>13245700</v>
      </c>
      <c r="AE9" s="292">
        <f>O9*AA9</f>
        <v>203780</v>
      </c>
    </row>
    <row r="10" spans="2:31" ht="12.75">
      <c r="B10" s="232"/>
      <c r="C10" s="232"/>
      <c r="D10" s="283"/>
      <c r="E10" s="283"/>
      <c r="F10" s="205">
        <v>5</v>
      </c>
      <c r="G10" s="325" t="s">
        <v>308</v>
      </c>
      <c r="H10" s="278"/>
      <c r="I10" s="283">
        <v>20378</v>
      </c>
      <c r="J10" s="318">
        <v>20378</v>
      </c>
      <c r="K10" s="222">
        <v>30</v>
      </c>
      <c r="L10" s="319">
        <v>7.28</v>
      </c>
      <c r="M10" s="320">
        <v>0.25</v>
      </c>
      <c r="N10" s="222">
        <v>140</v>
      </c>
      <c r="O10" s="283">
        <v>10</v>
      </c>
      <c r="P10" s="322"/>
      <c r="Q10" s="205"/>
      <c r="R10" s="222"/>
      <c r="S10" s="290"/>
      <c r="T10" s="290"/>
      <c r="U10" s="290"/>
      <c r="V10" s="290"/>
      <c r="W10" s="290"/>
      <c r="X10" s="290"/>
      <c r="Y10" s="289"/>
      <c r="Z10" s="283">
        <f t="shared" si="0"/>
        <v>20378</v>
      </c>
      <c r="AA10" s="283">
        <f t="shared" si="0"/>
        <v>20378</v>
      </c>
      <c r="AB10" s="292">
        <f>K10*AA10</f>
        <v>611340</v>
      </c>
      <c r="AC10" s="292">
        <f>M10*AA10</f>
        <v>5094.5</v>
      </c>
      <c r="AD10" s="292">
        <f>N10*AA10</f>
        <v>2852920</v>
      </c>
      <c r="AE10" s="292">
        <f>O10*AA10</f>
        <v>203780</v>
      </c>
    </row>
    <row r="11" spans="2:31" ht="12.75">
      <c r="B11" s="232"/>
      <c r="C11" s="326"/>
      <c r="D11" s="283"/>
      <c r="E11" s="283"/>
      <c r="F11" s="205">
        <v>6</v>
      </c>
      <c r="G11" s="325" t="s">
        <v>336</v>
      </c>
      <c r="H11" s="278"/>
      <c r="I11" s="283">
        <v>20378</v>
      </c>
      <c r="J11" s="318">
        <v>20378</v>
      </c>
      <c r="K11" s="222">
        <v>20</v>
      </c>
      <c r="L11" s="319">
        <v>6.95</v>
      </c>
      <c r="M11" s="320">
        <v>0.25</v>
      </c>
      <c r="N11" s="222">
        <v>132</v>
      </c>
      <c r="O11" s="283">
        <v>10</v>
      </c>
      <c r="P11" s="322"/>
      <c r="Q11" s="205"/>
      <c r="R11" s="222"/>
      <c r="S11" s="290"/>
      <c r="T11" s="290"/>
      <c r="U11" s="290"/>
      <c r="V11" s="290"/>
      <c r="W11" s="290"/>
      <c r="X11" s="290"/>
      <c r="Y11" s="289"/>
      <c r="Z11" s="283">
        <f t="shared" si="0"/>
        <v>20378</v>
      </c>
      <c r="AA11" s="283">
        <f t="shared" si="0"/>
        <v>20378</v>
      </c>
      <c r="AB11" s="292">
        <f>K11*AA11</f>
        <v>407560</v>
      </c>
      <c r="AC11" s="292">
        <f>M11*AA11</f>
        <v>5094.5</v>
      </c>
      <c r="AD11" s="292">
        <f>N11*AA11</f>
        <v>2689896</v>
      </c>
      <c r="AE11" s="292">
        <f>O11*AA11</f>
        <v>203780</v>
      </c>
    </row>
    <row r="12" spans="2:31" ht="12.75">
      <c r="B12" s="232"/>
      <c r="C12" s="327"/>
      <c r="D12" s="328"/>
      <c r="E12" s="283"/>
      <c r="F12" s="205"/>
      <c r="G12" s="325"/>
      <c r="H12" s="278"/>
      <c r="I12" s="283"/>
      <c r="J12" s="318"/>
      <c r="K12" s="222"/>
      <c r="L12" s="319"/>
      <c r="M12" s="320"/>
      <c r="N12" s="222"/>
      <c r="O12" s="283"/>
      <c r="P12" s="322"/>
      <c r="Q12" s="205"/>
      <c r="R12" s="222"/>
      <c r="S12" s="290"/>
      <c r="T12" s="290"/>
      <c r="U12" s="290"/>
      <c r="V12" s="290"/>
      <c r="W12" s="290"/>
      <c r="X12" s="290"/>
      <c r="Y12" s="289"/>
      <c r="Z12" s="283"/>
      <c r="AA12" s="283"/>
      <c r="AB12" s="292"/>
      <c r="AC12" s="292"/>
      <c r="AD12" s="292"/>
      <c r="AE12" s="292"/>
    </row>
    <row r="13" spans="2:31" ht="12.75">
      <c r="B13" s="232" t="s">
        <v>730</v>
      </c>
      <c r="C13" s="232" t="s">
        <v>731</v>
      </c>
      <c r="D13" s="283" t="s">
        <v>568</v>
      </c>
      <c r="E13" s="283" t="s">
        <v>732</v>
      </c>
      <c r="F13" s="205">
        <v>1</v>
      </c>
      <c r="G13" s="317" t="s">
        <v>141</v>
      </c>
      <c r="H13" s="278"/>
      <c r="I13" s="283">
        <v>1057</v>
      </c>
      <c r="J13" s="318">
        <v>1057</v>
      </c>
      <c r="K13" s="222">
        <v>70</v>
      </c>
      <c r="L13" s="319">
        <v>9.7</v>
      </c>
      <c r="M13" s="320">
        <v>0.85</v>
      </c>
      <c r="N13" s="321">
        <v>6500</v>
      </c>
      <c r="O13" s="283">
        <v>14</v>
      </c>
      <c r="P13" s="322"/>
      <c r="Q13" s="205"/>
      <c r="R13" s="222">
        <f>I13</f>
        <v>1057</v>
      </c>
      <c r="S13" s="290">
        <f>J13</f>
        <v>1057</v>
      </c>
      <c r="T13" s="290">
        <f>K13*S13</f>
        <v>73990</v>
      </c>
      <c r="U13" s="290">
        <f>M13*S13</f>
        <v>898.4499999999999</v>
      </c>
      <c r="V13" s="290">
        <f>N13*S13</f>
        <v>6870500</v>
      </c>
      <c r="W13" s="290">
        <f>O13*S13</f>
        <v>14798</v>
      </c>
      <c r="X13" s="290"/>
      <c r="Y13" s="289"/>
      <c r="Z13" s="283"/>
      <c r="AA13" s="283"/>
      <c r="AB13" s="292"/>
      <c r="AC13" s="292"/>
      <c r="AD13" s="292"/>
      <c r="AE13" s="292"/>
    </row>
    <row r="14" spans="2:31" ht="12.75">
      <c r="B14" s="232"/>
      <c r="C14" s="232"/>
      <c r="D14" s="283"/>
      <c r="E14" s="283"/>
      <c r="F14" s="205">
        <v>2</v>
      </c>
      <c r="G14" s="325" t="s">
        <v>729</v>
      </c>
      <c r="H14" s="278"/>
      <c r="I14" s="283">
        <v>1057</v>
      </c>
      <c r="J14" s="318">
        <v>1057</v>
      </c>
      <c r="K14" s="222">
        <v>60</v>
      </c>
      <c r="L14" s="319">
        <v>10.45</v>
      </c>
      <c r="M14" s="320">
        <v>0.63</v>
      </c>
      <c r="N14" s="222">
        <v>350</v>
      </c>
      <c r="O14" s="283">
        <v>10</v>
      </c>
      <c r="P14" s="322"/>
      <c r="Q14" s="205"/>
      <c r="R14" s="222"/>
      <c r="S14" s="290"/>
      <c r="T14" s="290"/>
      <c r="U14" s="290"/>
      <c r="V14" s="290"/>
      <c r="W14" s="290"/>
      <c r="X14" s="290"/>
      <c r="Y14" s="289"/>
      <c r="Z14" s="283">
        <f>I14</f>
        <v>1057</v>
      </c>
      <c r="AA14" s="283">
        <f>J14</f>
        <v>1057</v>
      </c>
      <c r="AB14" s="292">
        <f>K14*AA14</f>
        <v>63420</v>
      </c>
      <c r="AC14" s="292">
        <f>M14*AA14</f>
        <v>665.91</v>
      </c>
      <c r="AD14" s="292">
        <f>N14*AA14</f>
        <v>369950</v>
      </c>
      <c r="AE14" s="292">
        <f>O14*AA14</f>
        <v>10570</v>
      </c>
    </row>
    <row r="15" spans="2:31" ht="12.75">
      <c r="B15" s="232"/>
      <c r="C15" s="232"/>
      <c r="D15" s="283"/>
      <c r="E15" s="283"/>
      <c r="F15" s="205">
        <v>3</v>
      </c>
      <c r="G15" s="325" t="s">
        <v>435</v>
      </c>
      <c r="H15" s="283"/>
      <c r="I15" s="283">
        <v>634</v>
      </c>
      <c r="J15" s="318">
        <v>634</v>
      </c>
      <c r="K15" s="222">
        <v>30</v>
      </c>
      <c r="L15" s="319">
        <v>8.21</v>
      </c>
      <c r="M15" s="320">
        <v>0.31</v>
      </c>
      <c r="N15" s="222">
        <v>200</v>
      </c>
      <c r="O15" s="283">
        <v>10</v>
      </c>
      <c r="P15" s="322"/>
      <c r="Q15" s="205"/>
      <c r="R15" s="222"/>
      <c r="S15" s="290"/>
      <c r="T15" s="290"/>
      <c r="U15" s="290"/>
      <c r="V15" s="290"/>
      <c r="W15" s="290"/>
      <c r="X15" s="290"/>
      <c r="Y15" s="289"/>
      <c r="Z15" s="283">
        <f>I15</f>
        <v>634</v>
      </c>
      <c r="AA15" s="283">
        <f>J15</f>
        <v>634</v>
      </c>
      <c r="AB15" s="292">
        <f>K15*AA15</f>
        <v>19020</v>
      </c>
      <c r="AC15" s="292">
        <f>M15*AA15</f>
        <v>196.54</v>
      </c>
      <c r="AD15" s="292">
        <f>N15*AA15</f>
        <v>126800</v>
      </c>
      <c r="AE15" s="292">
        <f>O15*AA15</f>
        <v>6340</v>
      </c>
    </row>
    <row r="16" spans="2:31" ht="12.75">
      <c r="B16" s="232"/>
      <c r="C16" s="232"/>
      <c r="D16" s="283"/>
      <c r="E16" s="283"/>
      <c r="F16" s="205"/>
      <c r="G16" s="325"/>
      <c r="H16" s="283"/>
      <c r="I16" s="283"/>
      <c r="J16" s="318"/>
      <c r="K16" s="222"/>
      <c r="L16" s="319"/>
      <c r="M16" s="320"/>
      <c r="N16" s="222"/>
      <c r="O16" s="283"/>
      <c r="P16" s="322"/>
      <c r="Q16" s="205"/>
      <c r="R16" s="222"/>
      <c r="S16" s="290"/>
      <c r="T16" s="290"/>
      <c r="U16" s="290"/>
      <c r="V16" s="290"/>
      <c r="W16" s="290"/>
      <c r="X16" s="290"/>
      <c r="Y16" s="289"/>
      <c r="Z16" s="283"/>
      <c r="AA16" s="283"/>
      <c r="AB16" s="292"/>
      <c r="AC16" s="292"/>
      <c r="AD16" s="292"/>
      <c r="AE16" s="292"/>
    </row>
    <row r="17" spans="2:31" ht="12.75">
      <c r="B17" s="232" t="s">
        <v>297</v>
      </c>
      <c r="C17" s="232" t="s">
        <v>272</v>
      </c>
      <c r="D17" s="283" t="s">
        <v>733</v>
      </c>
      <c r="E17" s="283" t="s">
        <v>599</v>
      </c>
      <c r="F17" s="205">
        <v>1</v>
      </c>
      <c r="G17" s="317" t="s">
        <v>141</v>
      </c>
      <c r="H17" s="283"/>
      <c r="I17" s="283">
        <v>1716</v>
      </c>
      <c r="J17" s="318">
        <v>1716</v>
      </c>
      <c r="K17" s="222">
        <v>80</v>
      </c>
      <c r="L17" s="319">
        <v>4.45</v>
      </c>
      <c r="M17" s="320">
        <v>0.49</v>
      </c>
      <c r="N17" s="321">
        <v>2300</v>
      </c>
      <c r="O17" s="283">
        <v>15</v>
      </c>
      <c r="P17" s="322"/>
      <c r="Q17" s="205"/>
      <c r="R17" s="222">
        <f>I17</f>
        <v>1716</v>
      </c>
      <c r="S17" s="290">
        <f>J17</f>
        <v>1716</v>
      </c>
      <c r="T17" s="290">
        <f>K17*S17</f>
        <v>137280</v>
      </c>
      <c r="U17" s="290">
        <f>M17*S17</f>
        <v>840.84</v>
      </c>
      <c r="V17" s="290">
        <f>N17*S17</f>
        <v>3946800</v>
      </c>
      <c r="W17" s="290">
        <f>O17*S17</f>
        <v>25740</v>
      </c>
      <c r="X17" s="290"/>
      <c r="Y17" s="289"/>
      <c r="Z17" s="283"/>
      <c r="AA17" s="283"/>
      <c r="AB17" s="292"/>
      <c r="AC17" s="292"/>
      <c r="AD17" s="292"/>
      <c r="AE17" s="292"/>
    </row>
    <row r="18" spans="2:31" ht="12.75">
      <c r="B18" s="232"/>
      <c r="C18" s="232"/>
      <c r="D18" s="283"/>
      <c r="E18" s="283"/>
      <c r="F18" s="205">
        <v>2</v>
      </c>
      <c r="G18" s="317" t="s">
        <v>322</v>
      </c>
      <c r="H18" s="283"/>
      <c r="I18" s="283">
        <v>147</v>
      </c>
      <c r="J18" s="318"/>
      <c r="K18" s="222"/>
      <c r="L18" s="319"/>
      <c r="M18" s="320"/>
      <c r="N18" s="222"/>
      <c r="O18" s="283"/>
      <c r="P18" s="322"/>
      <c r="Q18" s="205"/>
      <c r="R18" s="222"/>
      <c r="S18" s="290"/>
      <c r="T18" s="290"/>
      <c r="U18" s="290"/>
      <c r="V18" s="290"/>
      <c r="W18" s="290"/>
      <c r="X18" s="290"/>
      <c r="Y18" s="289"/>
      <c r="Z18" s="283"/>
      <c r="AA18" s="283"/>
      <c r="AB18" s="292"/>
      <c r="AC18" s="292"/>
      <c r="AD18" s="292"/>
      <c r="AE18" s="292"/>
    </row>
    <row r="19" spans="2:31" ht="12.75">
      <c r="B19" s="232"/>
      <c r="C19" s="232"/>
      <c r="D19" s="283"/>
      <c r="E19" s="283"/>
      <c r="F19" s="205">
        <v>3</v>
      </c>
      <c r="G19" s="317" t="s">
        <v>727</v>
      </c>
      <c r="H19" s="283"/>
      <c r="I19" s="283">
        <v>1716</v>
      </c>
      <c r="J19" s="318">
        <v>1716</v>
      </c>
      <c r="K19" s="222">
        <v>80</v>
      </c>
      <c r="L19" s="319">
        <v>4.45</v>
      </c>
      <c r="M19" s="320">
        <v>0.49</v>
      </c>
      <c r="N19" s="321">
        <v>2300</v>
      </c>
      <c r="O19" s="283">
        <v>15</v>
      </c>
      <c r="P19" s="322"/>
      <c r="Q19" s="205"/>
      <c r="R19" s="222">
        <f>I19</f>
        <v>1716</v>
      </c>
      <c r="S19" s="290">
        <f>J19</f>
        <v>1716</v>
      </c>
      <c r="T19" s="290">
        <f>K19*S19</f>
        <v>137280</v>
      </c>
      <c r="U19" s="290">
        <f>M19*S19</f>
        <v>840.84</v>
      </c>
      <c r="V19" s="290">
        <f>N19*S19</f>
        <v>3946800</v>
      </c>
      <c r="W19" s="290">
        <f>O19*S19</f>
        <v>25740</v>
      </c>
      <c r="X19" s="290"/>
      <c r="Y19" s="289"/>
      <c r="Z19" s="283"/>
      <c r="AA19" s="283"/>
      <c r="AB19" s="292"/>
      <c r="AC19" s="292"/>
      <c r="AD19" s="292"/>
      <c r="AE19" s="292"/>
    </row>
    <row r="20" spans="2:31" ht="12.75">
      <c r="B20" s="232"/>
      <c r="C20" s="232"/>
      <c r="D20" s="283"/>
      <c r="E20" s="283"/>
      <c r="F20" s="205">
        <v>4</v>
      </c>
      <c r="G20" s="325" t="s">
        <v>308</v>
      </c>
      <c r="H20" s="283"/>
      <c r="I20" s="283">
        <v>4718</v>
      </c>
      <c r="J20" s="318">
        <v>4718</v>
      </c>
      <c r="K20" s="222">
        <v>50</v>
      </c>
      <c r="L20" s="319">
        <v>5.45</v>
      </c>
      <c r="M20" s="320">
        <v>0.38</v>
      </c>
      <c r="N20" s="222">
        <v>200</v>
      </c>
      <c r="O20" s="283">
        <v>15</v>
      </c>
      <c r="P20" s="322"/>
      <c r="Q20" s="205"/>
      <c r="R20" s="222"/>
      <c r="S20" s="290"/>
      <c r="T20" s="290"/>
      <c r="U20" s="290"/>
      <c r="V20" s="290"/>
      <c r="W20" s="290"/>
      <c r="X20" s="290"/>
      <c r="Y20" s="289"/>
      <c r="Z20" s="283">
        <f aca="true" t="shared" si="1" ref="Z20:AA22">I20</f>
        <v>4718</v>
      </c>
      <c r="AA20" s="283">
        <f t="shared" si="1"/>
        <v>4718</v>
      </c>
      <c r="AB20" s="292">
        <f>K20*AA20</f>
        <v>235900</v>
      </c>
      <c r="AC20" s="292">
        <f>M20*AA20</f>
        <v>1792.84</v>
      </c>
      <c r="AD20" s="292">
        <f>N20*AA20</f>
        <v>943600</v>
      </c>
      <c r="AE20" s="292">
        <f>O20*AA20</f>
        <v>70770</v>
      </c>
    </row>
    <row r="21" spans="2:31" ht="12.75">
      <c r="B21" s="232"/>
      <c r="C21" s="232"/>
      <c r="D21" s="283"/>
      <c r="E21" s="283"/>
      <c r="F21" s="205">
        <v>5</v>
      </c>
      <c r="G21" s="325" t="s">
        <v>336</v>
      </c>
      <c r="H21" s="283"/>
      <c r="I21" s="283">
        <v>4718</v>
      </c>
      <c r="J21" s="318">
        <v>4718</v>
      </c>
      <c r="K21" s="222">
        <v>21</v>
      </c>
      <c r="L21" s="319">
        <v>6.35</v>
      </c>
      <c r="M21" s="320">
        <v>0.25</v>
      </c>
      <c r="N21" s="222">
        <v>100</v>
      </c>
      <c r="O21" s="283">
        <v>10</v>
      </c>
      <c r="P21" s="322"/>
      <c r="Q21" s="205"/>
      <c r="R21" s="222"/>
      <c r="S21" s="290"/>
      <c r="T21" s="290"/>
      <c r="U21" s="290"/>
      <c r="V21" s="290"/>
      <c r="W21" s="290"/>
      <c r="X21" s="290"/>
      <c r="Y21" s="289"/>
      <c r="Z21" s="283">
        <f t="shared" si="1"/>
        <v>4718</v>
      </c>
      <c r="AA21" s="283">
        <f t="shared" si="1"/>
        <v>4718</v>
      </c>
      <c r="AB21" s="292">
        <f>K21*AA21</f>
        <v>99078</v>
      </c>
      <c r="AC21" s="292">
        <f>M21*AA21</f>
        <v>1179.5</v>
      </c>
      <c r="AD21" s="292">
        <f>N21*AA21</f>
        <v>471800</v>
      </c>
      <c r="AE21" s="292">
        <f>O21*AA21</f>
        <v>47180</v>
      </c>
    </row>
    <row r="22" spans="2:31" ht="12.75">
      <c r="B22" s="232"/>
      <c r="C22" s="327"/>
      <c r="D22" s="328"/>
      <c r="E22" s="283"/>
      <c r="F22" s="205">
        <v>6</v>
      </c>
      <c r="G22" s="325" t="s">
        <v>343</v>
      </c>
      <c r="H22" s="283"/>
      <c r="I22" s="283">
        <v>4718</v>
      </c>
      <c r="J22" s="318">
        <v>4718</v>
      </c>
      <c r="K22" s="222">
        <v>21</v>
      </c>
      <c r="L22" s="319">
        <v>6.98</v>
      </c>
      <c r="M22" s="320">
        <v>0.21</v>
      </c>
      <c r="N22" s="222">
        <v>200</v>
      </c>
      <c r="O22" s="283">
        <v>10</v>
      </c>
      <c r="P22" s="322"/>
      <c r="Q22" s="205"/>
      <c r="R22" s="222"/>
      <c r="S22" s="290"/>
      <c r="T22" s="290"/>
      <c r="U22" s="290"/>
      <c r="V22" s="290"/>
      <c r="W22" s="290"/>
      <c r="X22" s="290"/>
      <c r="Y22" s="289"/>
      <c r="Z22" s="283">
        <f t="shared" si="1"/>
        <v>4718</v>
      </c>
      <c r="AA22" s="283">
        <f t="shared" si="1"/>
        <v>4718</v>
      </c>
      <c r="AB22" s="292">
        <f>K22*AA22</f>
        <v>99078</v>
      </c>
      <c r="AC22" s="292">
        <f>M22*AA22</f>
        <v>990.78</v>
      </c>
      <c r="AD22" s="292">
        <f>N22*AA22</f>
        <v>943600</v>
      </c>
      <c r="AE22" s="292">
        <f>O22*AA22</f>
        <v>47180</v>
      </c>
    </row>
    <row r="23" spans="2:31" ht="12.75">
      <c r="B23" s="232"/>
      <c r="C23" s="232"/>
      <c r="D23" s="283"/>
      <c r="E23" s="283"/>
      <c r="F23" s="205"/>
      <c r="G23" s="325"/>
      <c r="H23" s="283"/>
      <c r="I23" s="283"/>
      <c r="J23" s="318"/>
      <c r="K23" s="222"/>
      <c r="L23" s="319"/>
      <c r="M23" s="320"/>
      <c r="N23" s="222"/>
      <c r="O23" s="283"/>
      <c r="P23" s="322"/>
      <c r="Q23" s="205"/>
      <c r="R23" s="222"/>
      <c r="S23" s="290"/>
      <c r="T23" s="290"/>
      <c r="U23" s="290"/>
      <c r="V23" s="290"/>
      <c r="W23" s="290"/>
      <c r="X23" s="290"/>
      <c r="Y23" s="289"/>
      <c r="Z23" s="283"/>
      <c r="AA23" s="283"/>
      <c r="AB23" s="292"/>
      <c r="AC23" s="292"/>
      <c r="AD23" s="292"/>
      <c r="AE23" s="292"/>
    </row>
    <row r="24" spans="2:31" ht="12.75">
      <c r="B24" s="232"/>
      <c r="C24" s="232"/>
      <c r="D24" s="283"/>
      <c r="E24" s="283"/>
      <c r="F24" s="205"/>
      <c r="G24" s="325"/>
      <c r="H24" s="283"/>
      <c r="I24" s="283"/>
      <c r="J24" s="318"/>
      <c r="K24" s="222"/>
      <c r="L24" s="319"/>
      <c r="M24" s="320"/>
      <c r="N24" s="222"/>
      <c r="O24" s="283"/>
      <c r="P24" s="322"/>
      <c r="Q24" s="205"/>
      <c r="R24" s="208">
        <f aca="true" t="shared" si="2" ref="R24:W24">SUM(R6:R22)</f>
        <v>11899</v>
      </c>
      <c r="S24" s="208">
        <f t="shared" si="2"/>
        <v>11899</v>
      </c>
      <c r="T24" s="222">
        <f t="shared" si="2"/>
        <v>978400</v>
      </c>
      <c r="U24" s="222">
        <f t="shared" si="2"/>
        <v>73123.32999999999</v>
      </c>
      <c r="V24" s="222">
        <f t="shared" si="2"/>
        <v>148144100</v>
      </c>
      <c r="W24" s="222">
        <f t="shared" si="2"/>
        <v>229298</v>
      </c>
      <c r="X24" s="290"/>
      <c r="Y24" s="289"/>
      <c r="Z24" s="293">
        <f aca="true" t="shared" si="3" ref="Z24:AE24">SUM(Z6:Z22)</f>
        <v>76979</v>
      </c>
      <c r="AA24" s="293">
        <f t="shared" si="3"/>
        <v>76979</v>
      </c>
      <c r="AB24" s="283">
        <f t="shared" si="3"/>
        <v>2554296</v>
      </c>
      <c r="AC24" s="283">
        <f t="shared" si="3"/>
        <v>20924.19</v>
      </c>
      <c r="AD24" s="283">
        <f t="shared" si="3"/>
        <v>21644266</v>
      </c>
      <c r="AE24" s="283">
        <f t="shared" si="3"/>
        <v>793380</v>
      </c>
    </row>
    <row r="25" spans="2:31" ht="12.75">
      <c r="B25" s="232"/>
      <c r="C25" s="232"/>
      <c r="D25" s="283"/>
      <c r="E25" s="283"/>
      <c r="F25" s="205"/>
      <c r="G25" s="325"/>
      <c r="H25" s="283"/>
      <c r="I25" s="283"/>
      <c r="J25" s="318"/>
      <c r="K25" s="222"/>
      <c r="L25" s="319"/>
      <c r="M25" s="320"/>
      <c r="N25" s="222"/>
      <c r="O25" s="283"/>
      <c r="P25" s="322"/>
      <c r="Q25" s="205"/>
      <c r="R25" s="222"/>
      <c r="S25" s="290"/>
      <c r="T25" s="211">
        <f>T24/$S$24</f>
        <v>82.22539709219262</v>
      </c>
      <c r="U25" s="210">
        <f>U24/$S$24</f>
        <v>6.145334061685855</v>
      </c>
      <c r="V25" s="211">
        <f>V24/$S$24</f>
        <v>12450.130263047315</v>
      </c>
      <c r="W25" s="211">
        <f>W24/$S$24</f>
        <v>19.270358853685185</v>
      </c>
      <c r="X25" s="290"/>
      <c r="Y25" s="289"/>
      <c r="Z25" s="283"/>
      <c r="AA25" s="283"/>
      <c r="AB25" s="329">
        <f>AB24/$AA$24</f>
        <v>33.18172488600787</v>
      </c>
      <c r="AC25" s="330">
        <f>AC24/$AA$24</f>
        <v>0.27181685914340276</v>
      </c>
      <c r="AD25" s="329">
        <f>AD24/$AA$24</f>
        <v>281.1710466490861</v>
      </c>
      <c r="AE25" s="329">
        <f>AE24/$AA$24</f>
        <v>10.30644721287624</v>
      </c>
    </row>
    <row r="26" spans="2:25" ht="12.75">
      <c r="B26" s="3"/>
      <c r="C26" s="3"/>
      <c r="D26" s="149"/>
      <c r="E26" s="149"/>
      <c r="F26" s="5"/>
      <c r="G26" s="8"/>
      <c r="H26" s="4"/>
      <c r="I26" s="4"/>
      <c r="J26" s="69"/>
      <c r="K26" s="29"/>
      <c r="L26" s="162"/>
      <c r="M26" s="10"/>
      <c r="N26" s="29"/>
      <c r="O26" s="4"/>
      <c r="P26" s="153"/>
      <c r="Q26" s="231"/>
      <c r="R26" s="64"/>
      <c r="S26" s="64"/>
      <c r="T26" s="239"/>
      <c r="U26" s="239"/>
      <c r="V26" s="239"/>
      <c r="W26" s="239"/>
      <c r="X26" s="239"/>
      <c r="Y26" s="240"/>
    </row>
    <row r="27" spans="2:31" ht="13.5" thickBot="1">
      <c r="B27" s="13"/>
      <c r="C27" s="13"/>
      <c r="D27" s="13"/>
      <c r="E27" s="13"/>
      <c r="F27" s="148"/>
      <c r="G27" s="171"/>
      <c r="H27" s="13"/>
      <c r="I27" s="13"/>
      <c r="J27" s="266"/>
      <c r="K27" s="13"/>
      <c r="L27" s="13"/>
      <c r="M27" s="13"/>
      <c r="N27" s="13"/>
      <c r="O27" s="13"/>
      <c r="P27" s="267"/>
      <c r="Q27" s="268"/>
      <c r="R27" s="269"/>
      <c r="S27" s="269"/>
      <c r="T27" s="269"/>
      <c r="U27" s="269"/>
      <c r="V27" s="269"/>
      <c r="W27" s="269"/>
      <c r="X27" s="269"/>
      <c r="Y27" s="268"/>
      <c r="Z27" s="24"/>
      <c r="AA27" s="24"/>
      <c r="AB27" s="24"/>
      <c r="AC27" s="24"/>
      <c r="AD27" s="24"/>
      <c r="AE27" s="24"/>
    </row>
    <row r="28" spans="2:25" ht="12.75">
      <c r="B28" s="4"/>
      <c r="C28" s="4"/>
      <c r="D28" s="4"/>
      <c r="E28" s="4"/>
      <c r="F28" s="4"/>
      <c r="G28" s="4"/>
      <c r="T28" s="4"/>
      <c r="U28" s="4"/>
      <c r="V28" s="4"/>
      <c r="W28" s="4"/>
      <c r="X28" s="4"/>
      <c r="Y28" s="4"/>
    </row>
    <row r="29" spans="2:25" ht="12.75">
      <c r="B29" s="4"/>
      <c r="C29" s="3" t="s">
        <v>263</v>
      </c>
      <c r="D29" s="3"/>
      <c r="E29" s="3"/>
      <c r="F29" s="4"/>
      <c r="G29" s="4"/>
      <c r="H29" s="173">
        <f>SUM(H6:H25)</f>
        <v>0</v>
      </c>
      <c r="I29" s="173">
        <f>SUM(I6:I25)</f>
        <v>89396</v>
      </c>
      <c r="J29" s="173">
        <f>SUM(J6:J25)</f>
        <v>88878</v>
      </c>
      <c r="K29" s="133"/>
      <c r="L29" s="134"/>
      <c r="M29" s="134"/>
      <c r="N29" s="133"/>
      <c r="O29" s="133"/>
      <c r="T29" s="175"/>
      <c r="U29" s="175"/>
      <c r="V29" s="175"/>
      <c r="W29" s="175"/>
      <c r="X29" s="175"/>
      <c r="Y29" s="175"/>
    </row>
    <row r="30" spans="2:25" ht="12.75">
      <c r="B30" s="4"/>
      <c r="C30" s="4"/>
      <c r="D30" s="4"/>
      <c r="E30" s="4"/>
      <c r="F30" s="4"/>
      <c r="G30" s="4"/>
      <c r="T30" s="4"/>
      <c r="U30" s="4"/>
      <c r="V30" s="4"/>
      <c r="W30" s="4"/>
      <c r="X30" s="4"/>
      <c r="Y30" s="4"/>
    </row>
    <row r="31" spans="2:8" ht="12.75">
      <c r="B31" s="4"/>
      <c r="C31" s="3" t="s">
        <v>57</v>
      </c>
      <c r="D31" s="3"/>
      <c r="E31" s="3"/>
      <c r="F31" s="4"/>
      <c r="G31" s="4"/>
      <c r="H31" s="331">
        <f>SUM(H29:I29)</f>
        <v>89396</v>
      </c>
    </row>
    <row r="32" spans="2:8" ht="12.75">
      <c r="B32" s="4"/>
      <c r="C32" s="4"/>
      <c r="D32" s="4"/>
      <c r="E32" s="4"/>
      <c r="F32" s="4"/>
      <c r="G32" s="189" t="s">
        <v>277</v>
      </c>
      <c r="H32" s="189">
        <f>I7+I18</f>
        <v>518</v>
      </c>
    </row>
    <row r="33" spans="2:8" ht="12.75">
      <c r="B33" s="4"/>
      <c r="C33" s="4"/>
      <c r="D33" s="4"/>
      <c r="E33" s="4"/>
      <c r="F33" s="4"/>
      <c r="G33" s="4" t="s">
        <v>312</v>
      </c>
      <c r="H33" s="331">
        <f>H31-H32</f>
        <v>88878</v>
      </c>
    </row>
    <row r="34" spans="2:8" ht="12.75">
      <c r="B34" s="4"/>
      <c r="C34" s="4"/>
      <c r="D34" s="4"/>
      <c r="E34" s="4"/>
      <c r="F34" s="4"/>
      <c r="G34" s="4"/>
      <c r="H34" s="4"/>
    </row>
    <row r="35" spans="2:8" ht="12.75">
      <c r="B35" s="4"/>
      <c r="C35" s="4"/>
      <c r="D35" s="177"/>
      <c r="E35" s="4"/>
      <c r="F35" s="4"/>
      <c r="G35" s="4"/>
      <c r="H35" s="4"/>
    </row>
    <row r="36" spans="2:7" ht="12.75">
      <c r="B36" s="4"/>
      <c r="C36" s="4"/>
      <c r="D36" s="177"/>
      <c r="E36" s="4"/>
      <c r="F36" s="4"/>
      <c r="G36" s="4"/>
    </row>
    <row r="37" spans="2:7" ht="12.75">
      <c r="B37" s="4"/>
      <c r="C37" s="4"/>
      <c r="D37" s="177"/>
      <c r="E37" s="4"/>
      <c r="F37" s="4"/>
      <c r="G37" s="4"/>
    </row>
    <row r="38" spans="2:7" ht="12.75">
      <c r="B38" s="4"/>
      <c r="C38" s="4"/>
      <c r="D38" s="177"/>
      <c r="E38" s="4"/>
      <c r="F38" s="4"/>
      <c r="G38" s="4"/>
    </row>
    <row r="39" spans="2:7" ht="12.75">
      <c r="B39" s="4"/>
      <c r="C39" s="4"/>
      <c r="D39" s="177"/>
      <c r="E39" s="4"/>
      <c r="F39" s="4"/>
      <c r="G39" s="4"/>
    </row>
    <row r="40" spans="4:18" ht="12.75">
      <c r="D40" s="177"/>
      <c r="M40" s="4"/>
      <c r="N40" s="4"/>
      <c r="O40" s="4"/>
      <c r="P40" s="4"/>
      <c r="Q40" s="4"/>
      <c r="R40" s="4"/>
    </row>
    <row r="41" ht="12.75">
      <c r="D41" s="177"/>
    </row>
    <row r="42" ht="12.75">
      <c r="D42" s="177"/>
    </row>
    <row r="43" ht="12.75">
      <c r="D43" s="177"/>
    </row>
  </sheetData>
  <mergeCells count="4">
    <mergeCell ref="Q1:W1"/>
    <mergeCell ref="Y1:AE1"/>
    <mergeCell ref="B3:C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2" r:id="rId1"/>
  <headerFooter alignWithMargins="0">
    <oddHeader>&amp;C&amp;F</oddHead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10"/>
  <sheetViews>
    <sheetView zoomScale="70" zoomScaleNormal="70" workbookViewId="0" topLeftCell="A1">
      <pane xSplit="7" ySplit="4" topLeftCell="H9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7.57421875" style="0" customWidth="1"/>
    <col min="3" max="3" width="33.7109375" style="0" customWidth="1"/>
    <col min="4" max="4" width="19.28125" style="0" customWidth="1"/>
    <col min="5" max="5" width="10.28125" style="0" bestFit="1" customWidth="1"/>
    <col min="6" max="6" width="7.7109375" style="0" bestFit="1" customWidth="1"/>
    <col min="7" max="7" width="17.421875" style="0" bestFit="1" customWidth="1"/>
    <col min="8" max="8" width="8.140625" style="0" customWidth="1"/>
    <col min="9" max="9" width="8.57421875" style="0" customWidth="1"/>
    <col min="10" max="10" width="9.421875" style="0" bestFit="1" customWidth="1"/>
    <col min="11" max="11" width="7.140625" style="0" customWidth="1"/>
    <col min="12" max="12" width="6.8515625" style="0" customWidth="1"/>
    <col min="13" max="13" width="8.7109375" style="0" customWidth="1"/>
    <col min="14" max="14" width="8.00390625" style="0" customWidth="1"/>
    <col min="15" max="15" width="8.28125" style="0" customWidth="1"/>
    <col min="16" max="16" width="15.00390625" style="0" customWidth="1"/>
    <col min="17" max="17" width="8.7109375" style="89" customWidth="1"/>
    <col min="18" max="18" width="10.421875" style="89" bestFit="1" customWidth="1"/>
    <col min="19" max="19" width="15.421875" style="4" bestFit="1" customWidth="1"/>
    <col min="20" max="20" width="11.7109375" style="0" customWidth="1"/>
    <col min="21" max="21" width="11.8515625" style="0" customWidth="1"/>
    <col min="22" max="22" width="15.8515625" style="0" customWidth="1"/>
    <col min="23" max="23" width="12.8515625" style="0" customWidth="1"/>
    <col min="24" max="24" width="3.8515625" style="0" customWidth="1"/>
    <col min="25" max="25" width="9.8515625" style="0" bestFit="1" customWidth="1"/>
    <col min="26" max="26" width="12.421875" style="0" bestFit="1" customWidth="1"/>
    <col min="27" max="27" width="11.00390625" style="0" bestFit="1" customWidth="1"/>
    <col min="28" max="28" width="12.00390625" style="0" customWidth="1"/>
    <col min="29" max="29" width="12.421875" style="0" customWidth="1"/>
    <col min="30" max="30" width="12.57421875" style="0" customWidth="1"/>
    <col min="31" max="31" width="13.140625" style="0" customWidth="1"/>
  </cols>
  <sheetData>
    <row r="1" spans="17:31" ht="12.75">
      <c r="Q1" s="225"/>
      <c r="R1" s="225"/>
      <c r="S1" s="225"/>
      <c r="T1" s="225"/>
      <c r="U1" s="225"/>
      <c r="V1" s="225"/>
      <c r="W1" s="225"/>
      <c r="X1" s="139"/>
      <c r="Y1" s="227"/>
      <c r="Z1" s="227"/>
      <c r="AA1" s="227"/>
      <c r="AB1" s="227"/>
      <c r="AC1" s="227"/>
      <c r="AD1" s="227"/>
      <c r="AE1" s="227"/>
    </row>
    <row r="2" spans="17:31" ht="13.5" thickBot="1">
      <c r="Q2" s="228" t="s">
        <v>264</v>
      </c>
      <c r="S2" s="21" t="s">
        <v>414</v>
      </c>
      <c r="T2" s="270" t="s">
        <v>734</v>
      </c>
      <c r="U2" s="270"/>
      <c r="V2" s="270"/>
      <c r="W2" s="270"/>
      <c r="X2" s="226"/>
      <c r="Y2" s="228" t="s">
        <v>264</v>
      </c>
      <c r="Z2" s="89"/>
      <c r="AA2" s="21" t="s">
        <v>414</v>
      </c>
      <c r="AB2" s="219" t="s">
        <v>735</v>
      </c>
      <c r="AC2" s="219"/>
      <c r="AD2" s="219"/>
      <c r="AE2" s="219"/>
    </row>
    <row r="3" spans="2:31" ht="12.75">
      <c r="B3" s="218" t="s">
        <v>107</v>
      </c>
      <c r="C3" s="218"/>
      <c r="D3" s="22" t="s">
        <v>1</v>
      </c>
      <c r="E3" s="22" t="s">
        <v>267</v>
      </c>
      <c r="F3" s="218" t="s">
        <v>268</v>
      </c>
      <c r="G3" s="218"/>
      <c r="H3" s="22" t="s">
        <v>249</v>
      </c>
      <c r="I3" s="22" t="s">
        <v>425</v>
      </c>
      <c r="J3" s="22" t="s">
        <v>51</v>
      </c>
      <c r="K3" s="22" t="s">
        <v>102</v>
      </c>
      <c r="L3" s="22" t="s">
        <v>8</v>
      </c>
      <c r="M3" s="23" t="s">
        <v>110</v>
      </c>
      <c r="N3" s="23" t="s">
        <v>10</v>
      </c>
      <c r="O3" s="23" t="s">
        <v>11</v>
      </c>
      <c r="P3" s="27" t="s">
        <v>12</v>
      </c>
      <c r="Q3" s="23" t="s">
        <v>249</v>
      </c>
      <c r="R3" s="23" t="s">
        <v>425</v>
      </c>
      <c r="S3" s="23" t="s">
        <v>269</v>
      </c>
      <c r="T3" s="23" t="s">
        <v>102</v>
      </c>
      <c r="U3" s="23" t="s">
        <v>110</v>
      </c>
      <c r="V3" s="23" t="s">
        <v>10</v>
      </c>
      <c r="W3" s="23" t="s">
        <v>11</v>
      </c>
      <c r="X3" s="29"/>
      <c r="Y3" s="23" t="s">
        <v>249</v>
      </c>
      <c r="Z3" s="23" t="s">
        <v>425</v>
      </c>
      <c r="AA3" s="23" t="s">
        <v>269</v>
      </c>
      <c r="AB3" s="23" t="s">
        <v>102</v>
      </c>
      <c r="AC3" s="23" t="s">
        <v>110</v>
      </c>
      <c r="AD3" s="23" t="s">
        <v>10</v>
      </c>
      <c r="AE3" s="23" t="s">
        <v>11</v>
      </c>
    </row>
    <row r="4" spans="2:31" ht="13.5" thickBot="1">
      <c r="B4" s="2" t="s">
        <v>270</v>
      </c>
      <c r="C4" s="2" t="s">
        <v>14</v>
      </c>
      <c r="D4" s="2"/>
      <c r="E4" s="2"/>
      <c r="F4" s="2" t="s">
        <v>270</v>
      </c>
      <c r="G4" s="2" t="s">
        <v>14</v>
      </c>
      <c r="H4" s="2" t="s">
        <v>15</v>
      </c>
      <c r="I4" s="2" t="s">
        <v>15</v>
      </c>
      <c r="J4" s="2" t="s">
        <v>15</v>
      </c>
      <c r="K4" s="2" t="s">
        <v>16</v>
      </c>
      <c r="L4" s="2"/>
      <c r="M4" s="13" t="s">
        <v>17</v>
      </c>
      <c r="N4" s="13" t="s">
        <v>104</v>
      </c>
      <c r="O4" s="13" t="s">
        <v>104</v>
      </c>
      <c r="P4" s="24"/>
      <c r="Q4" s="13" t="s">
        <v>15</v>
      </c>
      <c r="R4" s="13" t="s">
        <v>15</v>
      </c>
      <c r="S4" s="13"/>
      <c r="T4" s="13"/>
      <c r="U4" s="13"/>
      <c r="V4" s="13" t="s">
        <v>250</v>
      </c>
      <c r="W4" s="13" t="s">
        <v>250</v>
      </c>
      <c r="X4" s="29"/>
      <c r="Y4" s="13" t="s">
        <v>15</v>
      </c>
      <c r="Z4" s="13" t="s">
        <v>15</v>
      </c>
      <c r="AA4" s="13"/>
      <c r="AB4" s="13"/>
      <c r="AC4" s="13"/>
      <c r="AD4" s="13" t="s">
        <v>250</v>
      </c>
      <c r="AE4" s="13" t="s">
        <v>250</v>
      </c>
    </row>
    <row r="5" spans="2:31" ht="12.75">
      <c r="B5" s="233"/>
      <c r="C5" s="233"/>
      <c r="D5" s="233"/>
      <c r="E5" s="233"/>
      <c r="F5" s="332"/>
      <c r="G5" s="333"/>
      <c r="H5" s="334"/>
      <c r="I5" s="334"/>
      <c r="J5" s="335"/>
      <c r="K5" s="336"/>
      <c r="L5" s="336"/>
      <c r="M5" s="233"/>
      <c r="N5" s="337"/>
      <c r="O5" s="233"/>
      <c r="P5" s="338"/>
      <c r="Q5" s="332"/>
      <c r="R5" s="337"/>
      <c r="S5" s="337"/>
      <c r="T5" s="43"/>
      <c r="U5" s="43"/>
      <c r="V5" s="43"/>
      <c r="W5" s="43"/>
      <c r="X5" s="43"/>
      <c r="Y5" s="332"/>
      <c r="Z5" s="334"/>
      <c r="AA5" s="334"/>
      <c r="AB5" s="334"/>
      <c r="AC5" s="334"/>
      <c r="AD5" s="334"/>
      <c r="AE5" s="334"/>
    </row>
    <row r="6" spans="2:31" ht="12.75">
      <c r="B6" s="339" t="s">
        <v>317</v>
      </c>
      <c r="C6" s="339" t="s">
        <v>736</v>
      </c>
      <c r="D6" s="233" t="s">
        <v>568</v>
      </c>
      <c r="E6" s="233" t="s">
        <v>737</v>
      </c>
      <c r="F6" s="42">
        <v>1</v>
      </c>
      <c r="G6" s="150" t="s">
        <v>141</v>
      </c>
      <c r="H6" s="233"/>
      <c r="I6" s="233">
        <v>447</v>
      </c>
      <c r="J6" s="340">
        <v>447</v>
      </c>
      <c r="K6" s="43">
        <v>60</v>
      </c>
      <c r="L6" s="234">
        <v>4.84</v>
      </c>
      <c r="M6" s="273">
        <v>3.3</v>
      </c>
      <c r="N6" s="43">
        <v>180</v>
      </c>
      <c r="O6" s="233">
        <v>10</v>
      </c>
      <c r="P6" s="341"/>
      <c r="Q6" s="42"/>
      <c r="R6" s="43">
        <f>I6</f>
        <v>447</v>
      </c>
      <c r="S6" s="256">
        <f>J6</f>
        <v>447</v>
      </c>
      <c r="T6" s="256">
        <f>K6*S6</f>
        <v>26820</v>
      </c>
      <c r="U6" s="256">
        <f>M6*S6</f>
        <v>1475.1</v>
      </c>
      <c r="V6" s="256">
        <f>N6*S6</f>
        <v>80460</v>
      </c>
      <c r="W6" s="256">
        <f>O6*S6</f>
        <v>4470</v>
      </c>
      <c r="X6" s="256"/>
      <c r="Y6" s="342"/>
      <c r="Z6" s="233"/>
      <c r="AA6" s="233"/>
      <c r="AB6" s="343"/>
      <c r="AC6" s="343"/>
      <c r="AD6" s="343"/>
      <c r="AE6" s="343"/>
    </row>
    <row r="7" spans="2:31" ht="12.75">
      <c r="B7" s="258"/>
      <c r="C7" s="258"/>
      <c r="D7" s="233"/>
      <c r="E7" s="233"/>
      <c r="F7" s="42">
        <v>2</v>
      </c>
      <c r="G7" s="150" t="s">
        <v>27</v>
      </c>
      <c r="H7" s="233"/>
      <c r="I7" s="233">
        <v>447</v>
      </c>
      <c r="J7" s="340">
        <v>447</v>
      </c>
      <c r="K7" s="43">
        <v>25</v>
      </c>
      <c r="L7" s="234">
        <v>5.85</v>
      </c>
      <c r="M7" s="273">
        <v>1.7</v>
      </c>
      <c r="N7" s="43">
        <v>80</v>
      </c>
      <c r="O7" s="233">
        <v>10</v>
      </c>
      <c r="P7" s="341"/>
      <c r="Q7" s="42"/>
      <c r="R7" s="43">
        <f>I7</f>
        <v>447</v>
      </c>
      <c r="S7" s="256">
        <f>J7</f>
        <v>447</v>
      </c>
      <c r="T7" s="256">
        <f>K7*S7</f>
        <v>11175</v>
      </c>
      <c r="U7" s="256">
        <f>M7*S7</f>
        <v>759.9</v>
      </c>
      <c r="V7" s="256">
        <f>N7*S7</f>
        <v>35760</v>
      </c>
      <c r="W7" s="256">
        <f>O7*S7</f>
        <v>4470</v>
      </c>
      <c r="X7" s="256"/>
      <c r="Y7" s="342"/>
      <c r="Z7" s="233"/>
      <c r="AA7" s="233"/>
      <c r="AB7" s="343"/>
      <c r="AC7" s="343"/>
      <c r="AD7" s="343"/>
      <c r="AE7" s="343"/>
    </row>
    <row r="8" spans="2:31" ht="12.75">
      <c r="B8" s="258"/>
      <c r="C8" s="258"/>
      <c r="D8" s="233"/>
      <c r="E8" s="233"/>
      <c r="F8" s="42">
        <v>3</v>
      </c>
      <c r="G8" s="206" t="s">
        <v>324</v>
      </c>
      <c r="H8" s="233"/>
      <c r="I8" s="233">
        <v>447</v>
      </c>
      <c r="J8" s="340">
        <v>447</v>
      </c>
      <c r="K8" s="43">
        <v>20</v>
      </c>
      <c r="L8" s="234">
        <v>7.6</v>
      </c>
      <c r="M8" s="235">
        <v>0.8</v>
      </c>
      <c r="N8" s="43">
        <v>50</v>
      </c>
      <c r="O8" s="233">
        <v>10</v>
      </c>
      <c r="P8" s="341"/>
      <c r="Q8" s="42"/>
      <c r="R8" s="43"/>
      <c r="S8" s="256"/>
      <c r="T8" s="256"/>
      <c r="U8" s="256"/>
      <c r="V8" s="256"/>
      <c r="W8" s="256"/>
      <c r="X8" s="256"/>
      <c r="Y8" s="342"/>
      <c r="Z8" s="233">
        <f>I8</f>
        <v>447</v>
      </c>
      <c r="AA8" s="233">
        <f>J8</f>
        <v>447</v>
      </c>
      <c r="AB8" s="343">
        <f>K8*AA8</f>
        <v>8940</v>
      </c>
      <c r="AC8" s="343">
        <f>M8*AA8</f>
        <v>357.6</v>
      </c>
      <c r="AD8" s="343">
        <f>N8*AA8</f>
        <v>22350</v>
      </c>
      <c r="AE8" s="343">
        <f>O8*AA8</f>
        <v>4470</v>
      </c>
    </row>
    <row r="9" spans="2:31" ht="12.75">
      <c r="B9" s="258"/>
      <c r="C9" s="258"/>
      <c r="D9" s="233"/>
      <c r="E9" s="233"/>
      <c r="F9" s="42"/>
      <c r="H9" s="233"/>
      <c r="I9" s="233"/>
      <c r="J9" s="340"/>
      <c r="K9" s="43"/>
      <c r="L9" s="234"/>
      <c r="M9" s="235"/>
      <c r="N9" s="43"/>
      <c r="O9" s="233"/>
      <c r="P9" s="341"/>
      <c r="Q9" s="42"/>
      <c r="R9" s="43"/>
      <c r="S9" s="256"/>
      <c r="T9" s="256"/>
      <c r="U9" s="256"/>
      <c r="V9" s="256"/>
      <c r="W9" s="256"/>
      <c r="X9" s="256"/>
      <c r="Y9" s="342"/>
      <c r="Z9" s="233"/>
      <c r="AA9" s="233"/>
      <c r="AB9" s="343"/>
      <c r="AC9" s="343"/>
      <c r="AD9" s="343"/>
      <c r="AE9" s="343"/>
    </row>
    <row r="10" spans="2:31" ht="12.75">
      <c r="B10" s="258"/>
      <c r="C10" s="258"/>
      <c r="D10" s="233"/>
      <c r="E10" s="233" t="s">
        <v>378</v>
      </c>
      <c r="F10" s="42">
        <v>1</v>
      </c>
      <c r="G10" s="150" t="s">
        <v>141</v>
      </c>
      <c r="H10" s="233"/>
      <c r="I10" s="233">
        <v>255</v>
      </c>
      <c r="J10" s="340">
        <v>255</v>
      </c>
      <c r="K10" s="43">
        <v>60</v>
      </c>
      <c r="L10" s="234">
        <v>4.84</v>
      </c>
      <c r="M10" s="235">
        <v>0.3</v>
      </c>
      <c r="N10" s="43">
        <v>220</v>
      </c>
      <c r="O10" s="233">
        <v>30</v>
      </c>
      <c r="P10" s="341"/>
      <c r="Q10" s="42"/>
      <c r="R10" s="43">
        <f>I10</f>
        <v>255</v>
      </c>
      <c r="S10" s="256">
        <f>J10</f>
        <v>255</v>
      </c>
      <c r="T10" s="256">
        <f>K10*S10</f>
        <v>15300</v>
      </c>
      <c r="U10" s="256">
        <f>M10*S10</f>
        <v>76.5</v>
      </c>
      <c r="V10" s="256">
        <f>N10*S10</f>
        <v>56100</v>
      </c>
      <c r="W10" s="256">
        <f>O10*S10</f>
        <v>7650</v>
      </c>
      <c r="X10" s="256"/>
      <c r="Y10" s="342"/>
      <c r="Z10" s="233"/>
      <c r="AA10" s="233"/>
      <c r="AB10" s="343"/>
      <c r="AC10" s="343"/>
      <c r="AD10" s="343"/>
      <c r="AE10" s="343"/>
    </row>
    <row r="11" spans="2:31" ht="12.75">
      <c r="B11" s="258"/>
      <c r="C11" s="258"/>
      <c r="D11" s="233"/>
      <c r="E11" s="233"/>
      <c r="F11" s="42">
        <v>2</v>
      </c>
      <c r="G11" s="150" t="s">
        <v>328</v>
      </c>
      <c r="H11" s="233"/>
      <c r="I11" s="233">
        <v>575</v>
      </c>
      <c r="J11" s="340">
        <v>575</v>
      </c>
      <c r="K11" s="43">
        <v>30</v>
      </c>
      <c r="L11" s="234">
        <v>5.3</v>
      </c>
      <c r="M11" s="273">
        <v>1.7</v>
      </c>
      <c r="N11" s="43">
        <v>60</v>
      </c>
      <c r="O11" s="233">
        <v>20</v>
      </c>
      <c r="P11" s="341"/>
      <c r="Q11" s="42"/>
      <c r="R11" s="43">
        <f>I11</f>
        <v>575</v>
      </c>
      <c r="S11" s="256">
        <f>J11</f>
        <v>575</v>
      </c>
      <c r="T11" s="256">
        <f>K11*S11</f>
        <v>17250</v>
      </c>
      <c r="U11" s="256">
        <f>M11*S11</f>
        <v>977.5</v>
      </c>
      <c r="V11" s="256">
        <f>N11*S11</f>
        <v>34500</v>
      </c>
      <c r="W11" s="256">
        <f>O11*S11</f>
        <v>11500</v>
      </c>
      <c r="X11" s="256"/>
      <c r="Y11" s="342"/>
      <c r="Z11" s="233"/>
      <c r="AA11" s="233"/>
      <c r="AB11" s="343"/>
      <c r="AC11" s="343"/>
      <c r="AD11" s="343"/>
      <c r="AE11" s="343"/>
    </row>
    <row r="12" spans="2:31" ht="12.75">
      <c r="B12" s="258"/>
      <c r="C12" s="258"/>
      <c r="D12" s="233"/>
      <c r="E12" s="233"/>
      <c r="F12" s="42"/>
      <c r="G12" s="206"/>
      <c r="H12" s="233"/>
      <c r="I12" s="233"/>
      <c r="J12" s="340"/>
      <c r="K12" s="43"/>
      <c r="L12" s="234"/>
      <c r="M12" s="235"/>
      <c r="N12" s="43"/>
      <c r="O12" s="233"/>
      <c r="P12" s="341"/>
      <c r="Q12" s="42"/>
      <c r="R12" s="43"/>
      <c r="S12" s="256"/>
      <c r="T12" s="256"/>
      <c r="U12" s="256"/>
      <c r="V12" s="256"/>
      <c r="W12" s="256"/>
      <c r="X12" s="256"/>
      <c r="Y12" s="342"/>
      <c r="Z12" s="233"/>
      <c r="AA12" s="233"/>
      <c r="AB12" s="343"/>
      <c r="AC12" s="343"/>
      <c r="AD12" s="343"/>
      <c r="AE12" s="343"/>
    </row>
    <row r="13" spans="2:31" ht="12.75">
      <c r="B13" s="258" t="s">
        <v>337</v>
      </c>
      <c r="C13" s="258" t="s">
        <v>738</v>
      </c>
      <c r="D13" s="233" t="s">
        <v>568</v>
      </c>
      <c r="E13" s="233" t="s">
        <v>737</v>
      </c>
      <c r="F13" s="42">
        <v>1</v>
      </c>
      <c r="G13" s="150" t="s">
        <v>141</v>
      </c>
      <c r="H13" s="233"/>
      <c r="I13" s="233">
        <v>559</v>
      </c>
      <c r="J13" s="340">
        <v>559</v>
      </c>
      <c r="K13" s="43">
        <v>60</v>
      </c>
      <c r="L13" s="234">
        <v>4.7</v>
      </c>
      <c r="M13" s="273">
        <v>10.5</v>
      </c>
      <c r="N13" s="43">
        <v>530</v>
      </c>
      <c r="O13" s="233">
        <v>10</v>
      </c>
      <c r="P13" s="341"/>
      <c r="Q13" s="42"/>
      <c r="R13" s="43">
        <f>I13</f>
        <v>559</v>
      </c>
      <c r="S13" s="256">
        <f>J13</f>
        <v>559</v>
      </c>
      <c r="T13" s="256">
        <f>K13*S13</f>
        <v>33540</v>
      </c>
      <c r="U13" s="256">
        <f>M13*S13</f>
        <v>5869.5</v>
      </c>
      <c r="V13" s="256">
        <f>N13*S13</f>
        <v>296270</v>
      </c>
      <c r="W13" s="256">
        <f>O13*S13</f>
        <v>5590</v>
      </c>
      <c r="X13" s="256"/>
      <c r="Y13" s="342"/>
      <c r="Z13" s="233"/>
      <c r="AA13" s="233"/>
      <c r="AB13" s="343"/>
      <c r="AC13" s="343"/>
      <c r="AD13" s="343"/>
      <c r="AE13" s="343"/>
    </row>
    <row r="14" spans="2:31" ht="12.75">
      <c r="B14" s="258"/>
      <c r="C14" s="258"/>
      <c r="D14" s="233"/>
      <c r="E14" s="233"/>
      <c r="F14" s="42">
        <v>2</v>
      </c>
      <c r="G14" s="150" t="s">
        <v>308</v>
      </c>
      <c r="H14" s="233"/>
      <c r="I14" s="233">
        <v>559</v>
      </c>
      <c r="J14" s="340">
        <v>559</v>
      </c>
      <c r="K14" s="43">
        <v>30</v>
      </c>
      <c r="L14" s="234">
        <v>5.3</v>
      </c>
      <c r="M14" s="273">
        <v>7.3</v>
      </c>
      <c r="N14" s="43">
        <v>180</v>
      </c>
      <c r="O14" s="233">
        <v>10</v>
      </c>
      <c r="P14" s="341"/>
      <c r="Q14" s="42"/>
      <c r="R14" s="43">
        <f>I14</f>
        <v>559</v>
      </c>
      <c r="S14" s="256">
        <f>J14</f>
        <v>559</v>
      </c>
      <c r="T14" s="256">
        <f>K14*S14</f>
        <v>16770</v>
      </c>
      <c r="U14" s="256">
        <f>M14*S14</f>
        <v>4080.7</v>
      </c>
      <c r="V14" s="256">
        <f>N14*S14</f>
        <v>100620</v>
      </c>
      <c r="W14" s="256">
        <f>O14*S14</f>
        <v>5590</v>
      </c>
      <c r="X14" s="256"/>
      <c r="Y14" s="342"/>
      <c r="Z14" s="233"/>
      <c r="AA14" s="233"/>
      <c r="AB14" s="343"/>
      <c r="AC14" s="343"/>
      <c r="AD14" s="343"/>
      <c r="AE14" s="343"/>
    </row>
    <row r="15" spans="2:31" ht="12.75">
      <c r="B15" s="258"/>
      <c r="C15" s="258"/>
      <c r="D15" s="233"/>
      <c r="E15" s="233"/>
      <c r="F15" s="42">
        <v>3</v>
      </c>
      <c r="G15" s="150" t="s">
        <v>336</v>
      </c>
      <c r="H15" s="233">
        <v>559</v>
      </c>
      <c r="I15" s="233"/>
      <c r="J15" s="340">
        <v>559</v>
      </c>
      <c r="K15" s="43">
        <v>25</v>
      </c>
      <c r="L15" s="234">
        <v>6.2</v>
      </c>
      <c r="M15" s="273">
        <v>2.1</v>
      </c>
      <c r="N15" s="43">
        <v>60</v>
      </c>
      <c r="O15" s="233">
        <v>10</v>
      </c>
      <c r="P15" s="341"/>
      <c r="Q15" s="42">
        <f>H15</f>
        <v>559</v>
      </c>
      <c r="R15" s="43"/>
      <c r="S15" s="256">
        <f>J15</f>
        <v>559</v>
      </c>
      <c r="T15" s="256">
        <f>K15*S15</f>
        <v>13975</v>
      </c>
      <c r="U15" s="256">
        <f>M15*S15</f>
        <v>1173.9</v>
      </c>
      <c r="V15" s="256">
        <f>N15*S15</f>
        <v>33540</v>
      </c>
      <c r="W15" s="256">
        <f>O15*S15</f>
        <v>5590</v>
      </c>
      <c r="X15" s="256"/>
      <c r="Y15" s="342"/>
      <c r="Z15" s="233"/>
      <c r="AA15" s="233"/>
      <c r="AB15" s="343"/>
      <c r="AC15" s="343"/>
      <c r="AD15" s="343"/>
      <c r="AE15" s="343"/>
    </row>
    <row r="16" spans="2:31" ht="12.75">
      <c r="B16" s="258"/>
      <c r="C16" s="258"/>
      <c r="D16" s="233"/>
      <c r="E16" s="233"/>
      <c r="F16" s="42">
        <v>4</v>
      </c>
      <c r="G16" s="206" t="s">
        <v>324</v>
      </c>
      <c r="H16" s="233">
        <v>559</v>
      </c>
      <c r="I16" s="233"/>
      <c r="J16" s="340">
        <v>559</v>
      </c>
      <c r="K16" s="43">
        <v>20</v>
      </c>
      <c r="L16" s="234">
        <v>6.54</v>
      </c>
      <c r="M16" s="235">
        <v>0.23</v>
      </c>
      <c r="N16" s="43">
        <v>50</v>
      </c>
      <c r="O16" s="233">
        <v>10</v>
      </c>
      <c r="P16" s="341"/>
      <c r="Q16" s="42"/>
      <c r="R16" s="43"/>
      <c r="S16" s="256"/>
      <c r="T16" s="256"/>
      <c r="U16" s="256"/>
      <c r="V16" s="256"/>
      <c r="W16" s="256"/>
      <c r="X16" s="256"/>
      <c r="Y16" s="342">
        <f>H16</f>
        <v>559</v>
      </c>
      <c r="Z16" s="233"/>
      <c r="AA16" s="233">
        <f>J16</f>
        <v>559</v>
      </c>
      <c r="AB16" s="343">
        <f>K16*AA16</f>
        <v>11180</v>
      </c>
      <c r="AC16" s="343">
        <f>M16*AA16</f>
        <v>128.57</v>
      </c>
      <c r="AD16" s="343">
        <f>N16*AA16</f>
        <v>27950</v>
      </c>
      <c r="AE16" s="343">
        <f>O16*AA16</f>
        <v>5590</v>
      </c>
    </row>
    <row r="17" spans="2:31" ht="12.75">
      <c r="B17" s="258"/>
      <c r="C17" s="258"/>
      <c r="D17" s="233"/>
      <c r="E17" s="233"/>
      <c r="F17" s="42"/>
      <c r="G17" s="206"/>
      <c r="H17" s="233"/>
      <c r="I17" s="233"/>
      <c r="J17" s="340"/>
      <c r="K17" s="43"/>
      <c r="L17" s="234"/>
      <c r="M17" s="235"/>
      <c r="N17" s="43"/>
      <c r="O17" s="233"/>
      <c r="P17" s="341"/>
      <c r="Q17" s="42"/>
      <c r="R17" s="43"/>
      <c r="S17" s="256"/>
      <c r="T17" s="256"/>
      <c r="U17" s="256"/>
      <c r="V17" s="256"/>
      <c r="W17" s="256"/>
      <c r="X17" s="256"/>
      <c r="Y17" s="342"/>
      <c r="Z17" s="233"/>
      <c r="AA17" s="233"/>
      <c r="AB17" s="343"/>
      <c r="AC17" s="343"/>
      <c r="AD17" s="343"/>
      <c r="AE17" s="343"/>
    </row>
    <row r="18" spans="2:31" ht="12.75">
      <c r="B18" s="258"/>
      <c r="C18" s="258"/>
      <c r="D18" s="233"/>
      <c r="E18" s="233" t="s">
        <v>378</v>
      </c>
      <c r="F18" s="42">
        <v>1</v>
      </c>
      <c r="G18" s="150" t="s">
        <v>141</v>
      </c>
      <c r="H18" s="233"/>
      <c r="I18" s="233">
        <v>320</v>
      </c>
      <c r="J18" s="340">
        <v>320</v>
      </c>
      <c r="K18" s="43">
        <v>60</v>
      </c>
      <c r="L18" s="234">
        <v>4.8</v>
      </c>
      <c r="M18" s="235">
        <v>0.3</v>
      </c>
      <c r="N18" s="43">
        <v>820</v>
      </c>
      <c r="O18" s="233">
        <v>50</v>
      </c>
      <c r="P18" s="341"/>
      <c r="Q18" s="42"/>
      <c r="R18" s="43">
        <f>I18</f>
        <v>320</v>
      </c>
      <c r="S18" s="256">
        <f>J18</f>
        <v>320</v>
      </c>
      <c r="T18" s="256">
        <f>K18*S18</f>
        <v>19200</v>
      </c>
      <c r="U18" s="256">
        <f>M18*S18</f>
        <v>96</v>
      </c>
      <c r="V18" s="256">
        <f>N18*S18</f>
        <v>262400</v>
      </c>
      <c r="W18" s="256">
        <f>O18*S18</f>
        <v>16000</v>
      </c>
      <c r="X18" s="256"/>
      <c r="Y18" s="342"/>
      <c r="Z18" s="233"/>
      <c r="AA18" s="233"/>
      <c r="AB18" s="343"/>
      <c r="AC18" s="343"/>
      <c r="AD18" s="343"/>
      <c r="AE18" s="343"/>
    </row>
    <row r="19" spans="2:31" ht="12.75">
      <c r="B19" s="258"/>
      <c r="C19" s="258"/>
      <c r="D19" s="233"/>
      <c r="E19" s="233"/>
      <c r="F19" s="42">
        <v>2</v>
      </c>
      <c r="G19" s="206" t="s">
        <v>328</v>
      </c>
      <c r="H19" s="233"/>
      <c r="I19" s="233">
        <v>879</v>
      </c>
      <c r="J19" s="340">
        <v>879</v>
      </c>
      <c r="K19" s="43">
        <v>30</v>
      </c>
      <c r="L19" s="234">
        <v>5.7</v>
      </c>
      <c r="M19" s="235">
        <v>0.21</v>
      </c>
      <c r="N19" s="43">
        <v>70</v>
      </c>
      <c r="O19" s="233">
        <v>20</v>
      </c>
      <c r="P19" s="341"/>
      <c r="Q19" s="42"/>
      <c r="R19" s="43"/>
      <c r="S19" s="256"/>
      <c r="T19" s="256"/>
      <c r="U19" s="256"/>
      <c r="V19" s="256"/>
      <c r="W19" s="256"/>
      <c r="X19" s="256"/>
      <c r="Y19" s="342"/>
      <c r="Z19" s="233">
        <f>I19</f>
        <v>879</v>
      </c>
      <c r="AA19" s="233">
        <f>J19</f>
        <v>879</v>
      </c>
      <c r="AB19" s="343">
        <f>K19*AA19</f>
        <v>26370</v>
      </c>
      <c r="AC19" s="343">
        <f>M19*AA19</f>
        <v>184.59</v>
      </c>
      <c r="AD19" s="343">
        <f>N19*AA19</f>
        <v>61530</v>
      </c>
      <c r="AE19" s="343">
        <f>O19*AA19</f>
        <v>17580</v>
      </c>
    </row>
    <row r="20" spans="2:31" ht="12.75">
      <c r="B20" s="258"/>
      <c r="C20" s="258"/>
      <c r="D20" s="233"/>
      <c r="E20" s="233"/>
      <c r="F20" s="42"/>
      <c r="G20" s="206"/>
      <c r="H20" s="233"/>
      <c r="I20" s="233"/>
      <c r="J20" s="340"/>
      <c r="K20" s="43"/>
      <c r="L20" s="234"/>
      <c r="M20" s="235"/>
      <c r="N20" s="43"/>
      <c r="O20" s="233"/>
      <c r="P20" s="341"/>
      <c r="Q20" s="42"/>
      <c r="R20" s="43"/>
      <c r="S20" s="256"/>
      <c r="T20" s="256"/>
      <c r="U20" s="256"/>
      <c r="V20" s="256"/>
      <c r="W20" s="256"/>
      <c r="X20" s="256"/>
      <c r="Y20" s="342"/>
      <c r="Z20" s="233"/>
      <c r="AA20" s="233"/>
      <c r="AB20" s="343"/>
      <c r="AC20" s="343"/>
      <c r="AD20" s="343"/>
      <c r="AE20" s="343"/>
    </row>
    <row r="21" spans="2:31" ht="12.75">
      <c r="B21" s="258" t="s">
        <v>344</v>
      </c>
      <c r="C21" s="258" t="s">
        <v>739</v>
      </c>
      <c r="D21" s="233" t="s">
        <v>568</v>
      </c>
      <c r="E21" s="233" t="s">
        <v>737</v>
      </c>
      <c r="F21" s="42">
        <v>1</v>
      </c>
      <c r="G21" s="150" t="s">
        <v>141</v>
      </c>
      <c r="H21" s="233"/>
      <c r="I21" s="233">
        <v>591</v>
      </c>
      <c r="J21" s="340">
        <v>591</v>
      </c>
      <c r="K21" s="43">
        <v>60</v>
      </c>
      <c r="L21" s="234">
        <v>4.72</v>
      </c>
      <c r="M21" s="273">
        <v>15.8</v>
      </c>
      <c r="N21" s="43">
        <v>950</v>
      </c>
      <c r="O21" s="233">
        <v>10</v>
      </c>
      <c r="P21" s="341"/>
      <c r="Q21" s="42"/>
      <c r="R21" s="43">
        <f>I21</f>
        <v>591</v>
      </c>
      <c r="S21" s="256">
        <f>J21</f>
        <v>591</v>
      </c>
      <c r="T21" s="256">
        <f>K21*S21</f>
        <v>35460</v>
      </c>
      <c r="U21" s="256">
        <f>M21*S21</f>
        <v>9337.800000000001</v>
      </c>
      <c r="V21" s="256">
        <f>N21*S21</f>
        <v>561450</v>
      </c>
      <c r="W21" s="256">
        <f>O21*S21</f>
        <v>5910</v>
      </c>
      <c r="X21" s="256"/>
      <c r="Y21" s="342"/>
      <c r="Z21" s="233"/>
      <c r="AA21" s="233"/>
      <c r="AB21" s="343"/>
      <c r="AC21" s="343"/>
      <c r="AD21" s="343"/>
      <c r="AE21" s="343"/>
    </row>
    <row r="22" spans="2:31" ht="12.75">
      <c r="B22" s="258"/>
      <c r="C22" s="258"/>
      <c r="D22" s="233"/>
      <c r="E22" s="233"/>
      <c r="F22" s="42">
        <v>2</v>
      </c>
      <c r="G22" s="150" t="s">
        <v>308</v>
      </c>
      <c r="H22" s="233"/>
      <c r="I22" s="233">
        <v>591</v>
      </c>
      <c r="J22" s="340">
        <v>591</v>
      </c>
      <c r="K22" s="43">
        <v>30</v>
      </c>
      <c r="L22" s="234">
        <v>4.83</v>
      </c>
      <c r="M22" s="273">
        <v>6.3</v>
      </c>
      <c r="N22" s="43">
        <v>220</v>
      </c>
      <c r="O22" s="233">
        <v>10</v>
      </c>
      <c r="P22" s="341"/>
      <c r="Q22" s="42"/>
      <c r="R22" s="43">
        <f>I22</f>
        <v>591</v>
      </c>
      <c r="S22" s="256">
        <f>J22</f>
        <v>591</v>
      </c>
      <c r="T22" s="256">
        <f>K22*S22</f>
        <v>17730</v>
      </c>
      <c r="U22" s="256">
        <f>M22*S22</f>
        <v>3723.2999999999997</v>
      </c>
      <c r="V22" s="256">
        <f>N22*S22</f>
        <v>130020</v>
      </c>
      <c r="W22" s="256">
        <f>O22*S22</f>
        <v>5910</v>
      </c>
      <c r="X22" s="256"/>
      <c r="Y22" s="342"/>
      <c r="Z22" s="233"/>
      <c r="AA22" s="233"/>
      <c r="AB22" s="343"/>
      <c r="AC22" s="343"/>
      <c r="AD22" s="343"/>
      <c r="AE22" s="343"/>
    </row>
    <row r="23" spans="2:31" ht="12.75">
      <c r="B23" s="258"/>
      <c r="C23" s="258"/>
      <c r="D23" s="233"/>
      <c r="E23" s="233"/>
      <c r="F23" s="42">
        <v>3</v>
      </c>
      <c r="G23" s="206" t="s">
        <v>336</v>
      </c>
      <c r="H23" s="233">
        <v>591</v>
      </c>
      <c r="I23" s="233"/>
      <c r="J23" s="340">
        <v>591</v>
      </c>
      <c r="K23" s="43">
        <v>20</v>
      </c>
      <c r="L23" s="234">
        <v>5.6</v>
      </c>
      <c r="M23" s="235">
        <v>0.53</v>
      </c>
      <c r="N23" s="43">
        <v>80</v>
      </c>
      <c r="O23" s="233">
        <v>20</v>
      </c>
      <c r="P23" s="341"/>
      <c r="Q23" s="42"/>
      <c r="R23" s="43"/>
      <c r="S23" s="256"/>
      <c r="T23" s="256"/>
      <c r="U23" s="256"/>
      <c r="V23" s="256"/>
      <c r="W23" s="256"/>
      <c r="X23" s="256"/>
      <c r="Y23" s="342">
        <f>H23</f>
        <v>591</v>
      </c>
      <c r="Z23" s="233"/>
      <c r="AA23" s="233">
        <f>J23</f>
        <v>591</v>
      </c>
      <c r="AB23" s="343">
        <f>K23*AA23</f>
        <v>11820</v>
      </c>
      <c r="AC23" s="343">
        <f>M23*AA23</f>
        <v>313.23</v>
      </c>
      <c r="AD23" s="343">
        <f>N23*AA23</f>
        <v>47280</v>
      </c>
      <c r="AE23" s="343">
        <f>O23*AA23</f>
        <v>11820</v>
      </c>
    </row>
    <row r="24" spans="2:31" ht="12.75">
      <c r="B24" s="258"/>
      <c r="C24" s="258"/>
      <c r="D24" s="233"/>
      <c r="E24" s="233"/>
      <c r="F24" s="42">
        <v>4</v>
      </c>
      <c r="G24" s="206" t="s">
        <v>324</v>
      </c>
      <c r="H24" s="233">
        <v>591</v>
      </c>
      <c r="I24" s="233"/>
      <c r="J24" s="340">
        <v>591</v>
      </c>
      <c r="K24" s="43">
        <v>20</v>
      </c>
      <c r="L24" s="234">
        <v>6.54</v>
      </c>
      <c r="M24" s="235">
        <v>0.22</v>
      </c>
      <c r="N24" s="43">
        <v>23</v>
      </c>
      <c r="O24" s="233">
        <v>23</v>
      </c>
      <c r="P24" s="341"/>
      <c r="Q24" s="42"/>
      <c r="R24" s="43"/>
      <c r="S24" s="256"/>
      <c r="T24" s="256"/>
      <c r="U24" s="256"/>
      <c r="V24" s="256"/>
      <c r="W24" s="256"/>
      <c r="X24" s="256"/>
      <c r="Y24" s="342">
        <f>H24</f>
        <v>591</v>
      </c>
      <c r="Z24" s="233"/>
      <c r="AA24" s="233">
        <f>J24</f>
        <v>591</v>
      </c>
      <c r="AB24" s="343">
        <f>K24*AA24</f>
        <v>11820</v>
      </c>
      <c r="AC24" s="343">
        <f>M24*AA24</f>
        <v>130.02</v>
      </c>
      <c r="AD24" s="343">
        <f>N24*AA24</f>
        <v>13593</v>
      </c>
      <c r="AE24" s="343">
        <f>O24*AA24</f>
        <v>13593</v>
      </c>
    </row>
    <row r="25" spans="2:31" ht="12.75">
      <c r="B25" s="258"/>
      <c r="C25" s="258"/>
      <c r="D25" s="233"/>
      <c r="E25" s="233"/>
      <c r="F25" s="42"/>
      <c r="G25" s="206"/>
      <c r="H25" s="233"/>
      <c r="I25" s="233"/>
      <c r="J25" s="340"/>
      <c r="K25" s="43"/>
      <c r="L25" s="234"/>
      <c r="M25" s="235"/>
      <c r="N25" s="43"/>
      <c r="O25" s="233"/>
      <c r="P25" s="341"/>
      <c r="Q25" s="42"/>
      <c r="R25" s="43"/>
      <c r="S25" s="256"/>
      <c r="T25" s="256"/>
      <c r="U25" s="256"/>
      <c r="V25" s="256"/>
      <c r="W25" s="256"/>
      <c r="X25" s="256"/>
      <c r="Y25" s="342"/>
      <c r="Z25" s="233"/>
      <c r="AA25" s="233"/>
      <c r="AB25" s="343"/>
      <c r="AC25" s="343"/>
      <c r="AD25" s="343"/>
      <c r="AE25" s="343"/>
    </row>
    <row r="26" spans="2:31" ht="12.75">
      <c r="B26" s="258"/>
      <c r="C26" s="258"/>
      <c r="D26" s="233"/>
      <c r="E26" s="233" t="s">
        <v>378</v>
      </c>
      <c r="F26" s="42">
        <v>1</v>
      </c>
      <c r="G26" s="150" t="s">
        <v>141</v>
      </c>
      <c r="H26" s="233"/>
      <c r="I26" s="233">
        <v>338</v>
      </c>
      <c r="J26" s="340">
        <v>338</v>
      </c>
      <c r="K26" s="43">
        <v>60</v>
      </c>
      <c r="L26" s="234">
        <v>4.8</v>
      </c>
      <c r="M26" s="235">
        <v>0.54</v>
      </c>
      <c r="N26" s="151">
        <v>3800</v>
      </c>
      <c r="O26" s="233">
        <v>50</v>
      </c>
      <c r="P26" s="341"/>
      <c r="Q26" s="42"/>
      <c r="R26" s="43">
        <f>I26</f>
        <v>338</v>
      </c>
      <c r="S26" s="256">
        <f>J26</f>
        <v>338</v>
      </c>
      <c r="T26" s="256">
        <f>K26*S26</f>
        <v>20280</v>
      </c>
      <c r="U26" s="256">
        <f>M26*S26</f>
        <v>182.52</v>
      </c>
      <c r="V26" s="256">
        <f>N26*S26</f>
        <v>1284400</v>
      </c>
      <c r="W26" s="256">
        <f>O26*S26</f>
        <v>16900</v>
      </c>
      <c r="X26" s="256"/>
      <c r="Y26" s="342"/>
      <c r="Z26" s="233"/>
      <c r="AA26" s="233"/>
      <c r="AB26" s="343"/>
      <c r="AC26" s="343"/>
      <c r="AD26" s="343"/>
      <c r="AE26" s="343"/>
    </row>
    <row r="27" spans="2:31" ht="12.75">
      <c r="B27" s="258"/>
      <c r="C27" s="258"/>
      <c r="D27" s="233"/>
      <c r="E27" s="233"/>
      <c r="F27" s="42">
        <v>2</v>
      </c>
      <c r="G27" s="206" t="s">
        <v>328</v>
      </c>
      <c r="H27" s="233"/>
      <c r="I27" s="233">
        <v>1097</v>
      </c>
      <c r="J27" s="340">
        <v>1097</v>
      </c>
      <c r="K27" s="43">
        <v>20</v>
      </c>
      <c r="L27" s="234">
        <v>6.3</v>
      </c>
      <c r="M27" s="235">
        <v>0.23</v>
      </c>
      <c r="N27" s="43">
        <v>800</v>
      </c>
      <c r="O27" s="233">
        <v>20</v>
      </c>
      <c r="P27" s="341"/>
      <c r="Q27" s="42"/>
      <c r="R27" s="43"/>
      <c r="S27" s="256"/>
      <c r="T27" s="256"/>
      <c r="U27" s="256"/>
      <c r="V27" s="256"/>
      <c r="W27" s="256"/>
      <c r="X27" s="256"/>
      <c r="Y27" s="342"/>
      <c r="Z27" s="233">
        <f>I27</f>
        <v>1097</v>
      </c>
      <c r="AA27" s="233">
        <f>J27</f>
        <v>1097</v>
      </c>
      <c r="AB27" s="343">
        <f>K27*AA27</f>
        <v>21940</v>
      </c>
      <c r="AC27" s="343">
        <f>M27*AA27</f>
        <v>252.31</v>
      </c>
      <c r="AD27" s="343">
        <f>N27*AA27</f>
        <v>877600</v>
      </c>
      <c r="AE27" s="343">
        <f>O27*AA27</f>
        <v>21940</v>
      </c>
    </row>
    <row r="28" spans="2:31" ht="12.75">
      <c r="B28" s="258"/>
      <c r="C28" s="258"/>
      <c r="D28" s="233"/>
      <c r="E28" s="233"/>
      <c r="F28" s="42"/>
      <c r="G28" s="206"/>
      <c r="H28" s="233"/>
      <c r="I28" s="233"/>
      <c r="J28" s="340"/>
      <c r="K28" s="43"/>
      <c r="L28" s="234"/>
      <c r="M28" s="235"/>
      <c r="N28" s="43"/>
      <c r="O28" s="233"/>
      <c r="P28" s="341"/>
      <c r="Q28" s="42"/>
      <c r="R28" s="43"/>
      <c r="S28" s="256"/>
      <c r="T28" s="256"/>
      <c r="U28" s="256"/>
      <c r="V28" s="256"/>
      <c r="W28" s="256"/>
      <c r="X28" s="256"/>
      <c r="Y28" s="342"/>
      <c r="Z28" s="233"/>
      <c r="AA28" s="233"/>
      <c r="AB28" s="343"/>
      <c r="AC28" s="343"/>
      <c r="AD28" s="343"/>
      <c r="AE28" s="343"/>
    </row>
    <row r="29" spans="2:31" ht="12.75">
      <c r="B29" s="339" t="s">
        <v>353</v>
      </c>
      <c r="C29" s="339" t="s">
        <v>740</v>
      </c>
      <c r="D29" s="233" t="s">
        <v>741</v>
      </c>
      <c r="E29" s="233" t="s">
        <v>386</v>
      </c>
      <c r="F29" s="42">
        <v>1</v>
      </c>
      <c r="G29" s="150" t="s">
        <v>141</v>
      </c>
      <c r="H29" s="233"/>
      <c r="I29" s="233">
        <v>492</v>
      </c>
      <c r="J29" s="340">
        <v>492</v>
      </c>
      <c r="K29" s="43">
        <v>60</v>
      </c>
      <c r="L29" s="234">
        <v>7.3</v>
      </c>
      <c r="M29" s="273">
        <v>10.9</v>
      </c>
      <c r="N29" s="43">
        <v>800</v>
      </c>
      <c r="O29" s="233">
        <v>65</v>
      </c>
      <c r="P29" s="341"/>
      <c r="Q29" s="42"/>
      <c r="R29" s="43">
        <f>I29</f>
        <v>492</v>
      </c>
      <c r="S29" s="256">
        <f>J29</f>
        <v>492</v>
      </c>
      <c r="T29" s="256">
        <f>K29*S29</f>
        <v>29520</v>
      </c>
      <c r="U29" s="256">
        <f>M29*S29</f>
        <v>5362.8</v>
      </c>
      <c r="V29" s="256">
        <f>N29*S29</f>
        <v>393600</v>
      </c>
      <c r="W29" s="256">
        <f>O29*S29</f>
        <v>31980</v>
      </c>
      <c r="X29" s="256"/>
      <c r="Y29" s="342"/>
      <c r="Z29" s="233"/>
      <c r="AA29" s="233"/>
      <c r="AB29" s="343"/>
      <c r="AC29" s="343"/>
      <c r="AD29" s="343"/>
      <c r="AE29" s="343"/>
    </row>
    <row r="30" spans="2:31" ht="12.75">
      <c r="B30" s="258"/>
      <c r="C30" s="258"/>
      <c r="D30" s="233"/>
      <c r="E30" s="233"/>
      <c r="F30" s="42">
        <v>2</v>
      </c>
      <c r="G30" s="206" t="s">
        <v>308</v>
      </c>
      <c r="H30" s="233"/>
      <c r="I30" s="233">
        <v>492</v>
      </c>
      <c r="J30" s="340">
        <v>492</v>
      </c>
      <c r="K30" s="43">
        <v>20</v>
      </c>
      <c r="L30" s="234">
        <v>6.36</v>
      </c>
      <c r="M30" s="235">
        <v>0.64</v>
      </c>
      <c r="N30" s="43">
        <v>70</v>
      </c>
      <c r="O30" s="233">
        <v>12</v>
      </c>
      <c r="P30" s="341"/>
      <c r="Q30" s="42"/>
      <c r="R30" s="43"/>
      <c r="S30" s="256"/>
      <c r="T30" s="256"/>
      <c r="U30" s="256"/>
      <c r="V30" s="256"/>
      <c r="W30" s="256"/>
      <c r="X30" s="256"/>
      <c r="Y30" s="342"/>
      <c r="Z30" s="233">
        <f>I30</f>
        <v>492</v>
      </c>
      <c r="AA30" s="233">
        <f>J30</f>
        <v>492</v>
      </c>
      <c r="AB30" s="343">
        <f>K30*AA30</f>
        <v>9840</v>
      </c>
      <c r="AC30" s="343">
        <f>M30*AA30</f>
        <v>314.88</v>
      </c>
      <c r="AD30" s="343">
        <f>N30*AA30</f>
        <v>34440</v>
      </c>
      <c r="AE30" s="343">
        <f>O30*AA30</f>
        <v>5904</v>
      </c>
    </row>
    <row r="31" spans="2:31" ht="12.75">
      <c r="B31" s="258"/>
      <c r="C31" s="258"/>
      <c r="D31" s="233"/>
      <c r="E31" s="233"/>
      <c r="F31" s="42">
        <v>3</v>
      </c>
      <c r="G31" s="206" t="s">
        <v>324</v>
      </c>
      <c r="H31" s="233">
        <v>492</v>
      </c>
      <c r="I31" s="233"/>
      <c r="J31" s="340">
        <v>492</v>
      </c>
      <c r="K31" s="43">
        <v>20</v>
      </c>
      <c r="L31" s="234">
        <v>6.81</v>
      </c>
      <c r="M31" s="235">
        <v>0.24</v>
      </c>
      <c r="N31" s="43">
        <v>10</v>
      </c>
      <c r="O31" s="233">
        <v>0</v>
      </c>
      <c r="P31" s="341"/>
      <c r="Q31" s="42"/>
      <c r="R31" s="43"/>
      <c r="S31" s="256"/>
      <c r="T31" s="256"/>
      <c r="U31" s="256"/>
      <c r="V31" s="256"/>
      <c r="W31" s="256"/>
      <c r="X31" s="256"/>
      <c r="Y31" s="342">
        <f>H31</f>
        <v>492</v>
      </c>
      <c r="Z31" s="233"/>
      <c r="AA31" s="233">
        <f>J31</f>
        <v>492</v>
      </c>
      <c r="AB31" s="343">
        <f>K31*AA31</f>
        <v>9840</v>
      </c>
      <c r="AC31" s="343">
        <f>M31*AA31</f>
        <v>118.08</v>
      </c>
      <c r="AD31" s="343">
        <f>N31*AA31</f>
        <v>4920</v>
      </c>
      <c r="AE31" s="343">
        <f>O31*AA31</f>
        <v>0</v>
      </c>
    </row>
    <row r="32" spans="2:31" ht="12.75">
      <c r="B32" s="258"/>
      <c r="C32" s="258"/>
      <c r="D32" s="233"/>
      <c r="E32" s="233"/>
      <c r="F32" s="42"/>
      <c r="G32" s="206"/>
      <c r="H32" s="233"/>
      <c r="I32" s="233"/>
      <c r="J32" s="340"/>
      <c r="K32" s="43"/>
      <c r="L32" s="234"/>
      <c r="M32" s="235"/>
      <c r="N32" s="43"/>
      <c r="O32" s="233"/>
      <c r="P32" s="341"/>
      <c r="Q32" s="42"/>
      <c r="R32" s="43"/>
      <c r="S32" s="256"/>
      <c r="T32" s="256"/>
      <c r="U32" s="256"/>
      <c r="V32" s="256"/>
      <c r="W32" s="256"/>
      <c r="X32" s="256"/>
      <c r="Y32" s="342"/>
      <c r="Z32" s="233"/>
      <c r="AA32" s="233"/>
      <c r="AB32" s="343"/>
      <c r="AC32" s="343"/>
      <c r="AD32" s="343"/>
      <c r="AE32" s="343"/>
    </row>
    <row r="33" spans="2:31" ht="12.75">
      <c r="B33" s="258" t="s">
        <v>357</v>
      </c>
      <c r="C33" s="258" t="s">
        <v>358</v>
      </c>
      <c r="D33" s="233" t="s">
        <v>741</v>
      </c>
      <c r="E33" s="233" t="s">
        <v>386</v>
      </c>
      <c r="F33" s="42">
        <v>1</v>
      </c>
      <c r="G33" s="150" t="s">
        <v>141</v>
      </c>
      <c r="H33" s="233"/>
      <c r="I33" s="233">
        <v>354</v>
      </c>
      <c r="J33" s="340">
        <v>354</v>
      </c>
      <c r="K33" s="43">
        <v>60</v>
      </c>
      <c r="L33" s="234">
        <v>7.3</v>
      </c>
      <c r="M33" s="273">
        <v>23.4</v>
      </c>
      <c r="N33" s="151">
        <v>1800</v>
      </c>
      <c r="O33" s="233">
        <v>110</v>
      </c>
      <c r="P33" s="341"/>
      <c r="Q33" s="42"/>
      <c r="R33" s="43">
        <f aca="true" t="shared" si="0" ref="R33:S35">I33</f>
        <v>354</v>
      </c>
      <c r="S33" s="256">
        <f t="shared" si="0"/>
        <v>354</v>
      </c>
      <c r="T33" s="256">
        <f>K33*S33</f>
        <v>21240</v>
      </c>
      <c r="U33" s="256">
        <f>M33*S33</f>
        <v>8283.6</v>
      </c>
      <c r="V33" s="256">
        <f>N33*S33</f>
        <v>637200</v>
      </c>
      <c r="W33" s="256">
        <f>O33*S33</f>
        <v>38940</v>
      </c>
      <c r="X33" s="256"/>
      <c r="Y33" s="342"/>
      <c r="Z33" s="233"/>
      <c r="AA33" s="233"/>
      <c r="AB33" s="343"/>
      <c r="AC33" s="343"/>
      <c r="AD33" s="343"/>
      <c r="AE33" s="343"/>
    </row>
    <row r="34" spans="2:31" ht="12.75">
      <c r="B34" s="258"/>
      <c r="C34" s="258"/>
      <c r="D34" s="233"/>
      <c r="E34" s="233"/>
      <c r="F34" s="42">
        <v>2</v>
      </c>
      <c r="G34" s="150" t="s">
        <v>308</v>
      </c>
      <c r="H34" s="233"/>
      <c r="I34" s="233">
        <v>354</v>
      </c>
      <c r="J34" s="340">
        <v>354</v>
      </c>
      <c r="K34" s="43">
        <v>20</v>
      </c>
      <c r="L34" s="234">
        <v>6.36</v>
      </c>
      <c r="M34" s="273">
        <v>5.3</v>
      </c>
      <c r="N34" s="43">
        <v>185</v>
      </c>
      <c r="O34" s="233">
        <v>28</v>
      </c>
      <c r="P34" s="341"/>
      <c r="Q34" s="42"/>
      <c r="R34" s="43">
        <f t="shared" si="0"/>
        <v>354</v>
      </c>
      <c r="S34" s="256">
        <f t="shared" si="0"/>
        <v>354</v>
      </c>
      <c r="T34" s="256">
        <f>K34*S34</f>
        <v>7080</v>
      </c>
      <c r="U34" s="256">
        <f>M34*S34</f>
        <v>1876.2</v>
      </c>
      <c r="V34" s="256">
        <f>N34*S34</f>
        <v>65490</v>
      </c>
      <c r="W34" s="256">
        <f>O34*S34</f>
        <v>9912</v>
      </c>
      <c r="X34" s="256"/>
      <c r="Y34" s="342"/>
      <c r="Z34" s="233"/>
      <c r="AA34" s="233"/>
      <c r="AB34" s="343"/>
      <c r="AC34" s="343"/>
      <c r="AD34" s="343"/>
      <c r="AE34" s="343"/>
    </row>
    <row r="35" spans="2:31" ht="12.75">
      <c r="B35" s="258"/>
      <c r="C35" s="258"/>
      <c r="D35" s="233"/>
      <c r="E35" s="233"/>
      <c r="F35" s="42">
        <v>3</v>
      </c>
      <c r="G35" s="150" t="s">
        <v>336</v>
      </c>
      <c r="H35" s="233"/>
      <c r="I35" s="233">
        <v>354</v>
      </c>
      <c r="J35" s="340">
        <v>354</v>
      </c>
      <c r="K35" s="43">
        <v>50</v>
      </c>
      <c r="L35" s="234">
        <v>6.89</v>
      </c>
      <c r="M35" s="273">
        <v>1.34</v>
      </c>
      <c r="N35" s="43">
        <v>98</v>
      </c>
      <c r="O35" s="233">
        <v>85</v>
      </c>
      <c r="P35" s="341"/>
      <c r="Q35" s="42"/>
      <c r="R35" s="43">
        <f t="shared" si="0"/>
        <v>354</v>
      </c>
      <c r="S35" s="256">
        <f t="shared" si="0"/>
        <v>354</v>
      </c>
      <c r="T35" s="256">
        <f>K35*S35</f>
        <v>17700</v>
      </c>
      <c r="U35" s="256">
        <f>M35*S35</f>
        <v>474.36</v>
      </c>
      <c r="V35" s="256">
        <f>N35*S35</f>
        <v>34692</v>
      </c>
      <c r="W35" s="256">
        <f>O35*S35</f>
        <v>30090</v>
      </c>
      <c r="X35" s="256"/>
      <c r="Y35" s="342"/>
      <c r="Z35" s="233"/>
      <c r="AA35" s="233"/>
      <c r="AB35" s="343"/>
      <c r="AC35" s="343"/>
      <c r="AD35" s="343"/>
      <c r="AE35" s="343"/>
    </row>
    <row r="36" spans="2:31" ht="12.75">
      <c r="B36" s="258"/>
      <c r="C36" s="258"/>
      <c r="D36" s="233"/>
      <c r="E36" s="233"/>
      <c r="F36" s="42">
        <v>4</v>
      </c>
      <c r="G36" s="206" t="s">
        <v>343</v>
      </c>
      <c r="H36" s="233"/>
      <c r="I36" s="233">
        <v>354</v>
      </c>
      <c r="J36" s="340">
        <v>354</v>
      </c>
      <c r="K36" s="43">
        <v>20</v>
      </c>
      <c r="L36" s="234">
        <v>7.04</v>
      </c>
      <c r="M36" s="235">
        <v>0.66</v>
      </c>
      <c r="N36" s="43">
        <v>81</v>
      </c>
      <c r="O36" s="233">
        <v>13</v>
      </c>
      <c r="P36" s="341"/>
      <c r="Q36" s="42"/>
      <c r="R36" s="43"/>
      <c r="S36" s="256"/>
      <c r="T36" s="256"/>
      <c r="U36" s="256"/>
      <c r="V36" s="256"/>
      <c r="W36" s="256"/>
      <c r="X36" s="256"/>
      <c r="Y36" s="342"/>
      <c r="Z36" s="233">
        <f>I36</f>
        <v>354</v>
      </c>
      <c r="AA36" s="233">
        <f>J36</f>
        <v>354</v>
      </c>
      <c r="AB36" s="343">
        <f>K36*AA36</f>
        <v>7080</v>
      </c>
      <c r="AC36" s="343">
        <f>M36*AA36</f>
        <v>233.64000000000001</v>
      </c>
      <c r="AD36" s="343">
        <f>N36*AA36</f>
        <v>28674</v>
      </c>
      <c r="AE36" s="343">
        <f>O36*AA36</f>
        <v>4602</v>
      </c>
    </row>
    <row r="37" spans="2:31" ht="12.75">
      <c r="B37" s="258"/>
      <c r="C37" s="344"/>
      <c r="D37" s="233"/>
      <c r="E37" s="233"/>
      <c r="F37" s="42">
        <v>5</v>
      </c>
      <c r="G37" s="206" t="s">
        <v>352</v>
      </c>
      <c r="H37" s="233">
        <v>354</v>
      </c>
      <c r="I37" s="233"/>
      <c r="J37" s="340">
        <v>354</v>
      </c>
      <c r="K37" s="43">
        <v>20</v>
      </c>
      <c r="L37" s="234">
        <v>7.06</v>
      </c>
      <c r="M37" s="235">
        <v>0.25</v>
      </c>
      <c r="N37" s="43">
        <v>39</v>
      </c>
      <c r="O37" s="233">
        <v>16</v>
      </c>
      <c r="P37" s="341"/>
      <c r="Q37" s="42"/>
      <c r="R37" s="43"/>
      <c r="S37" s="256"/>
      <c r="T37" s="256"/>
      <c r="U37" s="256"/>
      <c r="V37" s="256"/>
      <c r="W37" s="256"/>
      <c r="X37" s="256"/>
      <c r="Y37" s="342">
        <f>H37</f>
        <v>354</v>
      </c>
      <c r="Z37" s="233"/>
      <c r="AA37" s="233">
        <f>J37</f>
        <v>354</v>
      </c>
      <c r="AB37" s="343">
        <f>K37*AA37</f>
        <v>7080</v>
      </c>
      <c r="AC37" s="343">
        <f>M37*AA37</f>
        <v>88.5</v>
      </c>
      <c r="AD37" s="343">
        <f>N37*AA37</f>
        <v>13806</v>
      </c>
      <c r="AE37" s="343">
        <f>O37*AA37</f>
        <v>5664</v>
      </c>
    </row>
    <row r="38" spans="2:31" ht="12.75">
      <c r="B38" s="258"/>
      <c r="C38" s="345"/>
      <c r="D38" s="346"/>
      <c r="E38" s="233"/>
      <c r="F38" s="42">
        <v>6</v>
      </c>
      <c r="G38" s="206" t="s">
        <v>324</v>
      </c>
      <c r="H38" s="233">
        <v>354</v>
      </c>
      <c r="I38" s="233"/>
      <c r="J38" s="340">
        <v>354</v>
      </c>
      <c r="K38" s="43">
        <v>20</v>
      </c>
      <c r="L38" s="234">
        <v>6.81</v>
      </c>
      <c r="M38" s="235">
        <v>0.24</v>
      </c>
      <c r="N38" s="43">
        <v>10</v>
      </c>
      <c r="O38" s="233">
        <v>0</v>
      </c>
      <c r="P38" s="341"/>
      <c r="Q38" s="42"/>
      <c r="R38" s="43"/>
      <c r="S38" s="256"/>
      <c r="T38" s="256"/>
      <c r="U38" s="256"/>
      <c r="V38" s="256"/>
      <c r="W38" s="256"/>
      <c r="X38" s="256"/>
      <c r="Y38" s="342">
        <f>H38</f>
        <v>354</v>
      </c>
      <c r="Z38" s="233"/>
      <c r="AA38" s="233">
        <f>J38</f>
        <v>354</v>
      </c>
      <c r="AB38" s="343">
        <f>K38*AA38</f>
        <v>7080</v>
      </c>
      <c r="AC38" s="343">
        <f>M38*AA38</f>
        <v>84.96</v>
      </c>
      <c r="AD38" s="343">
        <f>N38*AA38</f>
        <v>3540</v>
      </c>
      <c r="AE38" s="343">
        <f>O38*AA38</f>
        <v>0</v>
      </c>
    </row>
    <row r="39" spans="2:31" ht="12.75">
      <c r="B39" s="258"/>
      <c r="C39" s="345"/>
      <c r="D39" s="346"/>
      <c r="E39" s="233"/>
      <c r="F39" s="42"/>
      <c r="G39" s="206"/>
      <c r="H39" s="233"/>
      <c r="I39" s="233"/>
      <c r="J39" s="340"/>
      <c r="K39" s="43"/>
      <c r="L39" s="234"/>
      <c r="M39" s="235"/>
      <c r="N39" s="43"/>
      <c r="O39" s="233"/>
      <c r="P39" s="341"/>
      <c r="Q39" s="42"/>
      <c r="R39" s="43"/>
      <c r="S39" s="256"/>
      <c r="T39" s="256"/>
      <c r="U39" s="256"/>
      <c r="V39" s="256"/>
      <c r="W39" s="256"/>
      <c r="X39" s="256"/>
      <c r="Y39" s="342"/>
      <c r="Z39" s="233"/>
      <c r="AA39" s="233"/>
      <c r="AB39" s="343"/>
      <c r="AC39" s="343"/>
      <c r="AD39" s="343"/>
      <c r="AE39" s="343"/>
    </row>
    <row r="40" spans="2:31" ht="12.75">
      <c r="B40" s="258" t="s">
        <v>359</v>
      </c>
      <c r="C40" s="258" t="s">
        <v>360</v>
      </c>
      <c r="D40" s="233" t="s">
        <v>741</v>
      </c>
      <c r="E40" s="233" t="s">
        <v>386</v>
      </c>
      <c r="F40" s="42">
        <v>1</v>
      </c>
      <c r="G40" s="150" t="s">
        <v>141</v>
      </c>
      <c r="H40" s="233"/>
      <c r="I40" s="233">
        <v>1121</v>
      </c>
      <c r="J40" s="340">
        <v>1121</v>
      </c>
      <c r="K40" s="43">
        <v>60</v>
      </c>
      <c r="L40" s="234">
        <v>7.3</v>
      </c>
      <c r="M40" s="273">
        <v>46.3</v>
      </c>
      <c r="N40" s="151">
        <v>3200</v>
      </c>
      <c r="O40" s="233">
        <v>200</v>
      </c>
      <c r="P40" s="341"/>
      <c r="Q40" s="42"/>
      <c r="R40" s="43">
        <f aca="true" t="shared" si="1" ref="R40:S42">I40</f>
        <v>1121</v>
      </c>
      <c r="S40" s="256">
        <f t="shared" si="1"/>
        <v>1121</v>
      </c>
      <c r="T40" s="256">
        <f>K40*S40</f>
        <v>67260</v>
      </c>
      <c r="U40" s="256">
        <f>M40*S40</f>
        <v>51902.299999999996</v>
      </c>
      <c r="V40" s="256">
        <f>N40*S40</f>
        <v>3587200</v>
      </c>
      <c r="W40" s="256">
        <f>O40*S40</f>
        <v>224200</v>
      </c>
      <c r="X40" s="256"/>
      <c r="Y40" s="342"/>
      <c r="Z40" s="233"/>
      <c r="AA40" s="233"/>
      <c r="AB40" s="343"/>
      <c r="AC40" s="343"/>
      <c r="AD40" s="343"/>
      <c r="AE40" s="343"/>
    </row>
    <row r="41" spans="2:31" ht="12.75">
      <c r="B41" s="258"/>
      <c r="C41" s="258"/>
      <c r="D41" s="233"/>
      <c r="E41" s="233"/>
      <c r="F41" s="42">
        <v>2</v>
      </c>
      <c r="G41" s="150" t="s">
        <v>308</v>
      </c>
      <c r="H41" s="233"/>
      <c r="I41" s="233">
        <v>1121</v>
      </c>
      <c r="J41" s="340">
        <v>1121</v>
      </c>
      <c r="K41" s="43">
        <v>20</v>
      </c>
      <c r="L41" s="234">
        <v>6.36</v>
      </c>
      <c r="M41" s="273">
        <v>7.6</v>
      </c>
      <c r="N41" s="43">
        <v>480</v>
      </c>
      <c r="O41" s="233">
        <v>35</v>
      </c>
      <c r="P41" s="341"/>
      <c r="Q41" s="42"/>
      <c r="R41" s="43">
        <f t="shared" si="1"/>
        <v>1121</v>
      </c>
      <c r="S41" s="256">
        <f t="shared" si="1"/>
        <v>1121</v>
      </c>
      <c r="T41" s="256">
        <f>K41*S41</f>
        <v>22420</v>
      </c>
      <c r="U41" s="256">
        <f>M41*S41</f>
        <v>8519.6</v>
      </c>
      <c r="V41" s="256">
        <f>N41*S41</f>
        <v>538080</v>
      </c>
      <c r="W41" s="256">
        <f>O41*S41</f>
        <v>39235</v>
      </c>
      <c r="X41" s="256"/>
      <c r="Y41" s="342"/>
      <c r="Z41" s="233"/>
      <c r="AA41" s="233"/>
      <c r="AB41" s="343"/>
      <c r="AC41" s="343"/>
      <c r="AD41" s="343"/>
      <c r="AE41" s="343"/>
    </row>
    <row r="42" spans="2:31" ht="12.75">
      <c r="B42" s="258"/>
      <c r="C42" s="258"/>
      <c r="D42" s="233"/>
      <c r="E42" s="233"/>
      <c r="F42" s="42">
        <v>3</v>
      </c>
      <c r="G42" s="150" t="s">
        <v>336</v>
      </c>
      <c r="H42" s="233"/>
      <c r="I42" s="233">
        <v>1121</v>
      </c>
      <c r="J42" s="340">
        <v>1121</v>
      </c>
      <c r="K42" s="43">
        <v>50</v>
      </c>
      <c r="L42" s="234">
        <v>6.89</v>
      </c>
      <c r="M42" s="273">
        <v>1.34</v>
      </c>
      <c r="N42" s="43">
        <v>191</v>
      </c>
      <c r="O42" s="233">
        <v>109</v>
      </c>
      <c r="P42" s="341"/>
      <c r="Q42" s="42"/>
      <c r="R42" s="43">
        <f t="shared" si="1"/>
        <v>1121</v>
      </c>
      <c r="S42" s="256">
        <f t="shared" si="1"/>
        <v>1121</v>
      </c>
      <c r="T42" s="256">
        <f>K42*S42</f>
        <v>56050</v>
      </c>
      <c r="U42" s="256">
        <f>M42*S42</f>
        <v>1502.14</v>
      </c>
      <c r="V42" s="256">
        <f>N42*S42</f>
        <v>214111</v>
      </c>
      <c r="W42" s="256">
        <f>O42*S42</f>
        <v>122189</v>
      </c>
      <c r="X42" s="256"/>
      <c r="Y42" s="342"/>
      <c r="Z42" s="233"/>
      <c r="AA42" s="233"/>
      <c r="AB42" s="343"/>
      <c r="AC42" s="343"/>
      <c r="AD42" s="343"/>
      <c r="AE42" s="343"/>
    </row>
    <row r="43" spans="2:31" ht="12.75">
      <c r="B43" s="258"/>
      <c r="C43" s="258"/>
      <c r="D43" s="233"/>
      <c r="E43" s="233"/>
      <c r="F43" s="42">
        <v>4</v>
      </c>
      <c r="G43" s="206" t="s">
        <v>343</v>
      </c>
      <c r="H43" s="233"/>
      <c r="I43" s="233">
        <v>1121</v>
      </c>
      <c r="J43" s="340">
        <v>1121</v>
      </c>
      <c r="K43" s="43">
        <v>20</v>
      </c>
      <c r="L43" s="234">
        <v>7.04</v>
      </c>
      <c r="M43" s="235">
        <v>0.66</v>
      </c>
      <c r="N43" s="43">
        <v>81</v>
      </c>
      <c r="O43" s="233">
        <v>13</v>
      </c>
      <c r="P43" s="341"/>
      <c r="Q43" s="42"/>
      <c r="R43" s="43"/>
      <c r="S43" s="256"/>
      <c r="T43" s="256"/>
      <c r="U43" s="256"/>
      <c r="V43" s="256"/>
      <c r="W43" s="256"/>
      <c r="X43" s="256"/>
      <c r="Y43" s="342"/>
      <c r="Z43" s="233">
        <f>I43</f>
        <v>1121</v>
      </c>
      <c r="AA43" s="233">
        <f>J43</f>
        <v>1121</v>
      </c>
      <c r="AB43" s="343">
        <f>K43*AA43</f>
        <v>22420</v>
      </c>
      <c r="AC43" s="343">
        <f>M43*AA43</f>
        <v>739.86</v>
      </c>
      <c r="AD43" s="343">
        <f>N43*AA43</f>
        <v>90801</v>
      </c>
      <c r="AE43" s="343">
        <f>O43*AA43</f>
        <v>14573</v>
      </c>
    </row>
    <row r="44" spans="2:31" ht="12.75">
      <c r="B44" s="258"/>
      <c r="C44" s="345"/>
      <c r="D44" s="346"/>
      <c r="E44" s="233"/>
      <c r="F44" s="42">
        <v>5</v>
      </c>
      <c r="G44" s="206" t="s">
        <v>352</v>
      </c>
      <c r="H44" s="233">
        <v>1121</v>
      </c>
      <c r="I44" s="233"/>
      <c r="J44" s="340">
        <v>1121</v>
      </c>
      <c r="K44" s="43">
        <v>20</v>
      </c>
      <c r="L44" s="234">
        <v>7.06</v>
      </c>
      <c r="M44" s="235">
        <v>0.25</v>
      </c>
      <c r="N44" s="43">
        <v>39</v>
      </c>
      <c r="O44" s="233">
        <v>16</v>
      </c>
      <c r="P44" s="341"/>
      <c r="Q44" s="42"/>
      <c r="R44" s="43"/>
      <c r="S44" s="256"/>
      <c r="T44" s="256"/>
      <c r="U44" s="256"/>
      <c r="V44" s="256"/>
      <c r="W44" s="256"/>
      <c r="X44" s="256"/>
      <c r="Y44" s="342">
        <f>H44</f>
        <v>1121</v>
      </c>
      <c r="Z44" s="233"/>
      <c r="AA44" s="233">
        <f>J44</f>
        <v>1121</v>
      </c>
      <c r="AB44" s="343">
        <f>K44*AA44</f>
        <v>22420</v>
      </c>
      <c r="AC44" s="343">
        <f>M44*AA44</f>
        <v>280.25</v>
      </c>
      <c r="AD44" s="343">
        <f>N44*AA44</f>
        <v>43719</v>
      </c>
      <c r="AE44" s="343">
        <f>O44*AA44</f>
        <v>17936</v>
      </c>
    </row>
    <row r="45" spans="2:31" ht="12.75">
      <c r="B45" s="258"/>
      <c r="C45" s="258"/>
      <c r="D45" s="346"/>
      <c r="E45" s="233"/>
      <c r="F45" s="42">
        <v>6</v>
      </c>
      <c r="G45" s="206" t="s">
        <v>324</v>
      </c>
      <c r="H45" s="233">
        <v>1121</v>
      </c>
      <c r="I45" s="233"/>
      <c r="J45" s="340">
        <v>1121</v>
      </c>
      <c r="K45" s="43">
        <v>20</v>
      </c>
      <c r="L45" s="234">
        <v>6.81</v>
      </c>
      <c r="M45" s="235">
        <v>0.24</v>
      </c>
      <c r="N45" s="43">
        <v>10</v>
      </c>
      <c r="O45" s="233">
        <v>0</v>
      </c>
      <c r="P45" s="341"/>
      <c r="Q45" s="42"/>
      <c r="R45" s="43"/>
      <c r="S45" s="256"/>
      <c r="T45" s="256"/>
      <c r="U45" s="256"/>
      <c r="V45" s="256"/>
      <c r="W45" s="256"/>
      <c r="X45" s="256"/>
      <c r="Y45" s="342">
        <f>H45</f>
        <v>1121</v>
      </c>
      <c r="Z45" s="233"/>
      <c r="AA45" s="233">
        <f>J45</f>
        <v>1121</v>
      </c>
      <c r="AB45" s="343">
        <f>K45*AA45</f>
        <v>22420</v>
      </c>
      <c r="AC45" s="343">
        <f>M45*AA45</f>
        <v>269.03999999999996</v>
      </c>
      <c r="AD45" s="343">
        <f>N45*AA45</f>
        <v>11210</v>
      </c>
      <c r="AE45" s="343">
        <f>O45*AA45</f>
        <v>0</v>
      </c>
    </row>
    <row r="46" spans="2:31" ht="12.75">
      <c r="B46" s="258"/>
      <c r="C46" s="258"/>
      <c r="D46" s="233"/>
      <c r="E46" s="233"/>
      <c r="F46" s="42"/>
      <c r="G46" s="206"/>
      <c r="H46" s="233"/>
      <c r="I46" s="233"/>
      <c r="J46" s="340"/>
      <c r="K46" s="347"/>
      <c r="L46" s="348"/>
      <c r="M46" s="349"/>
      <c r="N46" s="43"/>
      <c r="O46" s="350"/>
      <c r="P46" s="341"/>
      <c r="Q46" s="42"/>
      <c r="R46" s="43"/>
      <c r="S46" s="256"/>
      <c r="T46" s="256"/>
      <c r="U46" s="256"/>
      <c r="V46" s="256"/>
      <c r="W46" s="256"/>
      <c r="X46" s="256"/>
      <c r="Y46" s="342"/>
      <c r="Z46" s="233"/>
      <c r="AA46" s="233"/>
      <c r="AB46" s="343"/>
      <c r="AC46" s="343"/>
      <c r="AD46" s="343"/>
      <c r="AE46" s="343"/>
    </row>
    <row r="47" spans="2:31" ht="12.75">
      <c r="B47" s="339" t="s">
        <v>363</v>
      </c>
      <c r="C47" s="339" t="s">
        <v>364</v>
      </c>
      <c r="D47" s="233" t="s">
        <v>20</v>
      </c>
      <c r="E47" s="233" t="s">
        <v>386</v>
      </c>
      <c r="F47" s="42">
        <v>1</v>
      </c>
      <c r="G47" s="150" t="s">
        <v>458</v>
      </c>
      <c r="H47" s="233"/>
      <c r="I47" s="233">
        <v>4.6</v>
      </c>
      <c r="J47" s="340">
        <v>4.6</v>
      </c>
      <c r="K47" s="43">
        <v>60</v>
      </c>
      <c r="L47" s="234">
        <v>4.24</v>
      </c>
      <c r="M47" s="235">
        <v>1.03</v>
      </c>
      <c r="N47" s="43">
        <v>1200</v>
      </c>
      <c r="O47" s="233">
        <v>30</v>
      </c>
      <c r="P47" s="341"/>
      <c r="Q47" s="42"/>
      <c r="R47" s="43">
        <f>I47</f>
        <v>4.6</v>
      </c>
      <c r="S47" s="256">
        <f>J47</f>
        <v>4.6</v>
      </c>
      <c r="T47" s="256">
        <f>K47*S47</f>
        <v>276</v>
      </c>
      <c r="U47" s="256">
        <f>M47*S47</f>
        <v>4.7379999999999995</v>
      </c>
      <c r="V47" s="256">
        <f>N47*S47</f>
        <v>5520</v>
      </c>
      <c r="W47" s="256">
        <f>O47*S47</f>
        <v>138</v>
      </c>
      <c r="X47" s="256"/>
      <c r="Y47" s="342"/>
      <c r="Z47" s="233"/>
      <c r="AA47" s="233"/>
      <c r="AB47" s="343"/>
      <c r="AC47" s="343"/>
      <c r="AD47" s="343"/>
      <c r="AE47" s="343"/>
    </row>
    <row r="48" spans="2:31" ht="12.75">
      <c r="B48" s="258"/>
      <c r="C48" s="258"/>
      <c r="D48" s="233"/>
      <c r="E48" s="233"/>
      <c r="F48" s="42">
        <v>2</v>
      </c>
      <c r="G48" s="206" t="s">
        <v>27</v>
      </c>
      <c r="H48" s="233"/>
      <c r="I48" s="233">
        <v>4.6</v>
      </c>
      <c r="J48" s="340">
        <v>4.6</v>
      </c>
      <c r="K48" s="43">
        <v>35</v>
      </c>
      <c r="L48" s="234">
        <v>6.85</v>
      </c>
      <c r="M48" s="235">
        <v>0.21</v>
      </c>
      <c r="N48" s="43">
        <v>150</v>
      </c>
      <c r="O48" s="233">
        <v>10</v>
      </c>
      <c r="P48" s="341"/>
      <c r="Q48" s="42"/>
      <c r="R48" s="43"/>
      <c r="S48" s="256"/>
      <c r="T48" s="256"/>
      <c r="U48" s="256"/>
      <c r="V48" s="256"/>
      <c r="W48" s="256"/>
      <c r="X48" s="256"/>
      <c r="Y48" s="342"/>
      <c r="Z48" s="233">
        <f>I48</f>
        <v>4.6</v>
      </c>
      <c r="AA48" s="233">
        <f>J48</f>
        <v>4.6</v>
      </c>
      <c r="AB48" s="343">
        <f>K48*AA48</f>
        <v>161</v>
      </c>
      <c r="AC48" s="343">
        <f>M48*AA48</f>
        <v>0.9659999999999999</v>
      </c>
      <c r="AD48" s="343">
        <f>N48*AA48</f>
        <v>690</v>
      </c>
      <c r="AE48" s="343">
        <f>O48*AA48</f>
        <v>46</v>
      </c>
    </row>
    <row r="49" spans="2:31" ht="12.75">
      <c r="B49" s="258"/>
      <c r="C49" s="258"/>
      <c r="D49" s="233"/>
      <c r="E49" s="233"/>
      <c r="F49" s="42">
        <v>3</v>
      </c>
      <c r="G49" s="206" t="s">
        <v>324</v>
      </c>
      <c r="H49" s="233"/>
      <c r="I49" s="233">
        <v>4.6</v>
      </c>
      <c r="J49" s="340">
        <v>4.6</v>
      </c>
      <c r="K49" s="43">
        <v>20</v>
      </c>
      <c r="L49" s="234">
        <v>7.03</v>
      </c>
      <c r="M49" s="235">
        <v>0.18</v>
      </c>
      <c r="N49" s="43">
        <v>50</v>
      </c>
      <c r="O49" s="233">
        <v>0</v>
      </c>
      <c r="P49" s="341"/>
      <c r="Q49" s="42"/>
      <c r="R49" s="43"/>
      <c r="S49" s="256"/>
      <c r="T49" s="256"/>
      <c r="U49" s="256"/>
      <c r="V49" s="256"/>
      <c r="W49" s="256"/>
      <c r="X49" s="256"/>
      <c r="Y49" s="342"/>
      <c r="Z49" s="233">
        <f>I49</f>
        <v>4.6</v>
      </c>
      <c r="AA49" s="233">
        <f>J49</f>
        <v>4.6</v>
      </c>
      <c r="AB49" s="343">
        <f>K49*AA49</f>
        <v>92</v>
      </c>
      <c r="AC49" s="343">
        <f>M49*AA49</f>
        <v>0.828</v>
      </c>
      <c r="AD49" s="343">
        <f>N49*AA49</f>
        <v>229.99999999999997</v>
      </c>
      <c r="AE49" s="343">
        <f>O49*AA49</f>
        <v>0</v>
      </c>
    </row>
    <row r="50" spans="2:31" ht="12.75">
      <c r="B50" s="258"/>
      <c r="C50" s="258"/>
      <c r="D50" s="233"/>
      <c r="E50" s="233"/>
      <c r="F50" s="42"/>
      <c r="G50" s="206"/>
      <c r="H50" s="233"/>
      <c r="I50" s="233"/>
      <c r="J50" s="340"/>
      <c r="K50" s="43"/>
      <c r="L50" s="234"/>
      <c r="M50" s="235"/>
      <c r="N50" s="43"/>
      <c r="O50" s="233"/>
      <c r="P50" s="341"/>
      <c r="Q50" s="42"/>
      <c r="R50" s="43"/>
      <c r="S50" s="256"/>
      <c r="T50" s="256"/>
      <c r="U50" s="256"/>
      <c r="V50" s="256"/>
      <c r="W50" s="256"/>
      <c r="X50" s="256"/>
      <c r="Y50" s="342"/>
      <c r="Z50" s="233"/>
      <c r="AA50" s="233"/>
      <c r="AB50" s="343"/>
      <c r="AC50" s="343"/>
      <c r="AD50" s="343"/>
      <c r="AE50" s="343"/>
    </row>
    <row r="51" spans="2:31" ht="12.75">
      <c r="B51" s="258" t="s">
        <v>365</v>
      </c>
      <c r="C51" s="258" t="s">
        <v>742</v>
      </c>
      <c r="D51" s="233" t="s">
        <v>20</v>
      </c>
      <c r="E51" s="233" t="s">
        <v>386</v>
      </c>
      <c r="F51" s="42">
        <v>1</v>
      </c>
      <c r="G51" s="150" t="s">
        <v>141</v>
      </c>
      <c r="H51" s="233"/>
      <c r="I51" s="233">
        <v>55</v>
      </c>
      <c r="J51" s="340">
        <v>55</v>
      </c>
      <c r="K51" s="43">
        <v>60</v>
      </c>
      <c r="L51" s="234">
        <v>4.24</v>
      </c>
      <c r="M51" s="273">
        <v>1.03</v>
      </c>
      <c r="N51" s="151">
        <v>2738</v>
      </c>
      <c r="O51" s="233">
        <v>48</v>
      </c>
      <c r="P51" s="341"/>
      <c r="Q51" s="42"/>
      <c r="R51" s="43">
        <f>I51</f>
        <v>55</v>
      </c>
      <c r="S51" s="256">
        <f>J51</f>
        <v>55</v>
      </c>
      <c r="T51" s="256">
        <f>K51*S51</f>
        <v>3300</v>
      </c>
      <c r="U51" s="256">
        <f>M51*S51</f>
        <v>56.65</v>
      </c>
      <c r="V51" s="256">
        <f>N51*S51</f>
        <v>150590</v>
      </c>
      <c r="W51" s="256">
        <f>O51*S51</f>
        <v>2640</v>
      </c>
      <c r="X51" s="256"/>
      <c r="Y51" s="342"/>
      <c r="Z51" s="233"/>
      <c r="AA51" s="233"/>
      <c r="AB51" s="343"/>
      <c r="AC51" s="343"/>
      <c r="AD51" s="343"/>
      <c r="AE51" s="343"/>
    </row>
    <row r="52" spans="2:31" ht="12.75">
      <c r="B52" s="258"/>
      <c r="C52" s="258" t="s">
        <v>743</v>
      </c>
      <c r="D52" s="233"/>
      <c r="E52" s="233"/>
      <c r="F52" s="42">
        <v>2</v>
      </c>
      <c r="G52" s="206" t="s">
        <v>308</v>
      </c>
      <c r="H52" s="233"/>
      <c r="I52" s="233">
        <v>55</v>
      </c>
      <c r="J52" s="340">
        <v>55</v>
      </c>
      <c r="K52" s="43">
        <v>30</v>
      </c>
      <c r="L52" s="234">
        <v>4.52</v>
      </c>
      <c r="M52" s="235">
        <v>0.23</v>
      </c>
      <c r="N52" s="43">
        <v>760</v>
      </c>
      <c r="O52" s="233">
        <v>20</v>
      </c>
      <c r="P52" s="341"/>
      <c r="Q52" s="42"/>
      <c r="R52" s="43"/>
      <c r="S52" s="256"/>
      <c r="T52" s="256"/>
      <c r="U52" s="256"/>
      <c r="V52" s="256"/>
      <c r="W52" s="256"/>
      <c r="X52" s="256"/>
      <c r="Y52" s="342"/>
      <c r="Z52" s="233">
        <f>I52</f>
        <v>55</v>
      </c>
      <c r="AA52" s="233">
        <f>J52</f>
        <v>55</v>
      </c>
      <c r="AB52" s="343">
        <f>K52*AA52</f>
        <v>1650</v>
      </c>
      <c r="AC52" s="343">
        <f>M52*AA52</f>
        <v>12.65</v>
      </c>
      <c r="AD52" s="343">
        <f>N52*AA52</f>
        <v>41800</v>
      </c>
      <c r="AE52" s="343">
        <f>O52*AA52</f>
        <v>1100</v>
      </c>
    </row>
    <row r="53" spans="2:31" ht="12.75">
      <c r="B53" s="258"/>
      <c r="C53" s="258"/>
      <c r="D53" s="233"/>
      <c r="E53" s="233"/>
      <c r="F53" s="42">
        <v>3</v>
      </c>
      <c r="G53" s="150" t="s">
        <v>368</v>
      </c>
      <c r="H53" s="233"/>
      <c r="I53" s="233">
        <v>55</v>
      </c>
      <c r="J53" s="340">
        <v>55</v>
      </c>
      <c r="K53" s="43">
        <v>60</v>
      </c>
      <c r="L53" s="234">
        <v>11.45</v>
      </c>
      <c r="M53" s="273">
        <v>4.99</v>
      </c>
      <c r="N53" s="151">
        <v>1380</v>
      </c>
      <c r="O53" s="233">
        <v>10</v>
      </c>
      <c r="P53" s="341"/>
      <c r="Q53" s="42"/>
      <c r="R53" s="43">
        <f>I53</f>
        <v>55</v>
      </c>
      <c r="S53" s="256">
        <f>J53</f>
        <v>55</v>
      </c>
      <c r="T53" s="256">
        <f>K53*S53</f>
        <v>3300</v>
      </c>
      <c r="U53" s="256">
        <f>M53*S53</f>
        <v>274.45</v>
      </c>
      <c r="V53" s="256">
        <f>N53*S53</f>
        <v>75900</v>
      </c>
      <c r="W53" s="256">
        <f>O53*S53</f>
        <v>550</v>
      </c>
      <c r="X53" s="256"/>
      <c r="Y53" s="342"/>
      <c r="Z53" s="233"/>
      <c r="AA53" s="233"/>
      <c r="AB53" s="343"/>
      <c r="AC53" s="343"/>
      <c r="AD53" s="343"/>
      <c r="AE53" s="343"/>
    </row>
    <row r="54" spans="2:31" ht="12.75">
      <c r="B54" s="258"/>
      <c r="C54" s="258"/>
      <c r="D54" s="233"/>
      <c r="E54" s="233"/>
      <c r="F54" s="42">
        <v>4</v>
      </c>
      <c r="G54" s="150" t="s">
        <v>336</v>
      </c>
      <c r="H54" s="233">
        <v>55</v>
      </c>
      <c r="I54" s="233"/>
      <c r="J54" s="340">
        <v>55</v>
      </c>
      <c r="K54" s="43">
        <v>20</v>
      </c>
      <c r="L54" s="234">
        <v>10.95</v>
      </c>
      <c r="M54" s="273">
        <v>2.36</v>
      </c>
      <c r="N54" s="43">
        <v>480</v>
      </c>
      <c r="O54" s="233">
        <v>10</v>
      </c>
      <c r="P54" s="341"/>
      <c r="Q54" s="42">
        <f>H54</f>
        <v>55</v>
      </c>
      <c r="R54" s="43">
        <f>I54</f>
        <v>0</v>
      </c>
      <c r="S54" s="256">
        <f>J54</f>
        <v>55</v>
      </c>
      <c r="T54" s="256">
        <f>K54*S54</f>
        <v>1100</v>
      </c>
      <c r="U54" s="256">
        <f>M54*S54</f>
        <v>129.79999999999998</v>
      </c>
      <c r="V54" s="256">
        <f>N54*S54</f>
        <v>26400</v>
      </c>
      <c r="W54" s="256">
        <f>O54*S54</f>
        <v>550</v>
      </c>
      <c r="X54" s="256"/>
      <c r="Y54" s="342"/>
      <c r="Z54" s="233"/>
      <c r="AA54" s="233"/>
      <c r="AB54" s="343"/>
      <c r="AC54" s="343"/>
      <c r="AD54" s="343"/>
      <c r="AE54" s="343"/>
    </row>
    <row r="55" spans="2:31" ht="12.75">
      <c r="B55" s="258"/>
      <c r="C55" s="258"/>
      <c r="D55" s="233"/>
      <c r="E55" s="233"/>
      <c r="F55" s="42">
        <v>5</v>
      </c>
      <c r="G55" s="206" t="s">
        <v>324</v>
      </c>
      <c r="H55" s="233">
        <v>55</v>
      </c>
      <c r="I55" s="233"/>
      <c r="J55" s="340">
        <v>55</v>
      </c>
      <c r="K55" s="43">
        <v>20</v>
      </c>
      <c r="L55" s="234">
        <v>6.53</v>
      </c>
      <c r="M55" s="235">
        <v>0.21</v>
      </c>
      <c r="N55" s="43">
        <v>510</v>
      </c>
      <c r="O55" s="233">
        <v>10</v>
      </c>
      <c r="P55" s="341"/>
      <c r="Q55" s="42"/>
      <c r="R55" s="43"/>
      <c r="S55" s="256"/>
      <c r="T55" s="256"/>
      <c r="U55" s="256"/>
      <c r="V55" s="256"/>
      <c r="W55" s="256"/>
      <c r="X55" s="256"/>
      <c r="Y55" s="342">
        <f>H55</f>
        <v>55</v>
      </c>
      <c r="Z55" s="233"/>
      <c r="AA55" s="233">
        <f>J55</f>
        <v>55</v>
      </c>
      <c r="AB55" s="343">
        <f>K55*AA55</f>
        <v>1100</v>
      </c>
      <c r="AC55" s="343">
        <f>M55*AA55</f>
        <v>11.549999999999999</v>
      </c>
      <c r="AD55" s="343">
        <f>N55*AA55</f>
        <v>28050</v>
      </c>
      <c r="AE55" s="343">
        <f>O55*AA55</f>
        <v>550</v>
      </c>
    </row>
    <row r="56" spans="2:31" ht="12.75">
      <c r="B56" s="258"/>
      <c r="C56" s="258"/>
      <c r="D56" s="233"/>
      <c r="E56" s="233"/>
      <c r="F56" s="42"/>
      <c r="G56" s="206"/>
      <c r="H56" s="233"/>
      <c r="I56" s="233"/>
      <c r="J56" s="340"/>
      <c r="K56" s="43"/>
      <c r="L56" s="234"/>
      <c r="M56" s="235"/>
      <c r="N56" s="43"/>
      <c r="O56" s="233"/>
      <c r="P56" s="341"/>
      <c r="Q56" s="42"/>
      <c r="R56" s="43"/>
      <c r="S56" s="256"/>
      <c r="T56" s="256"/>
      <c r="U56" s="256"/>
      <c r="V56" s="256"/>
      <c r="W56" s="256"/>
      <c r="X56" s="256"/>
      <c r="Y56" s="342"/>
      <c r="Z56" s="233"/>
      <c r="AA56" s="233"/>
      <c r="AB56" s="343"/>
      <c r="AC56" s="343"/>
      <c r="AD56" s="343"/>
      <c r="AE56" s="343"/>
    </row>
    <row r="57" spans="2:31" ht="12.75">
      <c r="B57" s="258" t="s">
        <v>529</v>
      </c>
      <c r="C57" s="258" t="s">
        <v>744</v>
      </c>
      <c r="D57" s="233" t="s">
        <v>20</v>
      </c>
      <c r="E57" s="233" t="s">
        <v>386</v>
      </c>
      <c r="F57" s="42">
        <v>1</v>
      </c>
      <c r="G57" s="150" t="s">
        <v>141</v>
      </c>
      <c r="H57" s="233"/>
      <c r="I57" s="233">
        <v>3.6</v>
      </c>
      <c r="J57" s="340">
        <v>3.6</v>
      </c>
      <c r="K57" s="43">
        <v>60</v>
      </c>
      <c r="L57" s="234">
        <v>4.24</v>
      </c>
      <c r="M57" s="273">
        <v>1.03</v>
      </c>
      <c r="N57" s="151">
        <v>2738</v>
      </c>
      <c r="O57" s="233">
        <v>48</v>
      </c>
      <c r="P57" s="341"/>
      <c r="Q57" s="42"/>
      <c r="R57" s="43">
        <f>I57</f>
        <v>3.6</v>
      </c>
      <c r="S57" s="256">
        <f>J57</f>
        <v>3.6</v>
      </c>
      <c r="T57" s="256">
        <f>K57*S57</f>
        <v>216</v>
      </c>
      <c r="U57" s="256">
        <f>M57*S57</f>
        <v>3.708</v>
      </c>
      <c r="V57" s="256">
        <f>N57*S57</f>
        <v>9856.800000000001</v>
      </c>
      <c r="W57" s="256">
        <f>O57*S57</f>
        <v>172.8</v>
      </c>
      <c r="X57" s="256"/>
      <c r="Y57" s="342"/>
      <c r="Z57" s="233"/>
      <c r="AA57" s="233"/>
      <c r="AB57" s="343"/>
      <c r="AC57" s="343"/>
      <c r="AD57" s="343"/>
      <c r="AE57" s="343"/>
    </row>
    <row r="58" spans="2:31" ht="12.75">
      <c r="B58" s="258"/>
      <c r="C58" s="258" t="s">
        <v>745</v>
      </c>
      <c r="D58" s="233"/>
      <c r="E58" s="233"/>
      <c r="F58" s="42">
        <v>2</v>
      </c>
      <c r="G58" s="206" t="s">
        <v>308</v>
      </c>
      <c r="H58" s="233"/>
      <c r="I58" s="233">
        <v>3.6</v>
      </c>
      <c r="J58" s="340">
        <v>3.6</v>
      </c>
      <c r="K58" s="43">
        <v>30</v>
      </c>
      <c r="L58" s="234">
        <v>4.52</v>
      </c>
      <c r="M58" s="235">
        <v>0.23</v>
      </c>
      <c r="N58" s="43">
        <v>760</v>
      </c>
      <c r="O58" s="233">
        <v>20</v>
      </c>
      <c r="P58" s="341"/>
      <c r="Q58" s="42"/>
      <c r="R58" s="43"/>
      <c r="S58" s="256"/>
      <c r="T58" s="256"/>
      <c r="U58" s="256"/>
      <c r="V58" s="256"/>
      <c r="W58" s="256"/>
      <c r="X58" s="256"/>
      <c r="Y58" s="342"/>
      <c r="Z58" s="233">
        <f aca="true" t="shared" si="2" ref="Z58:AA60">I58</f>
        <v>3.6</v>
      </c>
      <c r="AA58" s="233">
        <f t="shared" si="2"/>
        <v>3.6</v>
      </c>
      <c r="AB58" s="343">
        <f>K58*AA58</f>
        <v>108</v>
      </c>
      <c r="AC58" s="343">
        <f>M58*AA58</f>
        <v>0.8280000000000001</v>
      </c>
      <c r="AD58" s="343">
        <f>N58*AA58</f>
        <v>2736</v>
      </c>
      <c r="AE58" s="343">
        <f>O58*AA58</f>
        <v>72</v>
      </c>
    </row>
    <row r="59" spans="2:31" ht="12.75">
      <c r="B59" s="258"/>
      <c r="C59" s="258"/>
      <c r="D59" s="233"/>
      <c r="E59" s="233"/>
      <c r="F59" s="42">
        <v>3</v>
      </c>
      <c r="G59" s="206" t="s">
        <v>336</v>
      </c>
      <c r="H59" s="233"/>
      <c r="I59" s="233">
        <v>3.6</v>
      </c>
      <c r="J59" s="340">
        <v>3.6</v>
      </c>
      <c r="K59" s="43">
        <v>60</v>
      </c>
      <c r="L59" s="234">
        <v>6.7</v>
      </c>
      <c r="M59" s="235">
        <v>0.23</v>
      </c>
      <c r="N59" s="43">
        <v>870</v>
      </c>
      <c r="O59" s="233">
        <v>20</v>
      </c>
      <c r="P59" s="341"/>
      <c r="Q59" s="42"/>
      <c r="R59" s="43"/>
      <c r="S59" s="256"/>
      <c r="T59" s="256"/>
      <c r="U59" s="256"/>
      <c r="V59" s="256"/>
      <c r="W59" s="256"/>
      <c r="X59" s="256"/>
      <c r="Y59" s="342"/>
      <c r="Z59" s="233">
        <f t="shared" si="2"/>
        <v>3.6</v>
      </c>
      <c r="AA59" s="233">
        <f t="shared" si="2"/>
        <v>3.6</v>
      </c>
      <c r="AB59" s="343">
        <f>K59*AA59</f>
        <v>216</v>
      </c>
      <c r="AC59" s="343">
        <f>M59*AA59</f>
        <v>0.8280000000000001</v>
      </c>
      <c r="AD59" s="343">
        <f>N59*AA59</f>
        <v>3132</v>
      </c>
      <c r="AE59" s="343">
        <f>O59*AA59</f>
        <v>72</v>
      </c>
    </row>
    <row r="60" spans="2:31" ht="12.75">
      <c r="B60" s="258"/>
      <c r="C60" s="258"/>
      <c r="D60" s="233"/>
      <c r="E60" s="233"/>
      <c r="F60" s="42">
        <v>4</v>
      </c>
      <c r="G60" s="206" t="s">
        <v>343</v>
      </c>
      <c r="H60" s="233"/>
      <c r="I60" s="233">
        <v>3.6</v>
      </c>
      <c r="J60" s="340">
        <v>3.6</v>
      </c>
      <c r="K60" s="43">
        <v>35</v>
      </c>
      <c r="L60" s="234">
        <v>6.85</v>
      </c>
      <c r="M60" s="235">
        <v>0.21</v>
      </c>
      <c r="N60" s="43">
        <v>500</v>
      </c>
      <c r="O60" s="233">
        <v>20</v>
      </c>
      <c r="P60" s="341"/>
      <c r="Q60" s="42"/>
      <c r="R60" s="43"/>
      <c r="S60" s="256"/>
      <c r="T60" s="256"/>
      <c r="U60" s="256"/>
      <c r="V60" s="256"/>
      <c r="W60" s="256"/>
      <c r="X60" s="256"/>
      <c r="Y60" s="342"/>
      <c r="Z60" s="233">
        <f t="shared" si="2"/>
        <v>3.6</v>
      </c>
      <c r="AA60" s="233">
        <f t="shared" si="2"/>
        <v>3.6</v>
      </c>
      <c r="AB60" s="343">
        <f>K60*AA60</f>
        <v>126</v>
      </c>
      <c r="AC60" s="343">
        <f>M60*AA60</f>
        <v>0.756</v>
      </c>
      <c r="AD60" s="343">
        <f>N60*AA60</f>
        <v>1800</v>
      </c>
      <c r="AE60" s="343">
        <f>O60*AA60</f>
        <v>72</v>
      </c>
    </row>
    <row r="61" spans="2:31" ht="12.75">
      <c r="B61" s="258"/>
      <c r="C61" s="258"/>
      <c r="D61" s="233"/>
      <c r="E61" s="233"/>
      <c r="F61" s="42">
        <v>5</v>
      </c>
      <c r="G61" s="206" t="s">
        <v>352</v>
      </c>
      <c r="H61" s="233">
        <v>3.6</v>
      </c>
      <c r="I61" s="233"/>
      <c r="J61" s="340">
        <v>3.6</v>
      </c>
      <c r="K61" s="43">
        <v>20</v>
      </c>
      <c r="L61" s="234">
        <v>6.85</v>
      </c>
      <c r="M61" s="235">
        <v>0.21</v>
      </c>
      <c r="N61" s="43">
        <v>100</v>
      </c>
      <c r="O61" s="233">
        <v>10</v>
      </c>
      <c r="P61" s="341"/>
      <c r="Q61" s="42"/>
      <c r="R61" s="43"/>
      <c r="S61" s="256"/>
      <c r="T61" s="256"/>
      <c r="U61" s="256"/>
      <c r="V61" s="256"/>
      <c r="W61" s="256"/>
      <c r="X61" s="256"/>
      <c r="Y61" s="342">
        <f>H61</f>
        <v>3.6</v>
      </c>
      <c r="Z61" s="233"/>
      <c r="AA61" s="233">
        <f>J61</f>
        <v>3.6</v>
      </c>
      <c r="AB61" s="343">
        <f>K61*AA61</f>
        <v>72</v>
      </c>
      <c r="AC61" s="343">
        <f>M61*AA61</f>
        <v>0.756</v>
      </c>
      <c r="AD61" s="343">
        <f>N61*AA61</f>
        <v>360</v>
      </c>
      <c r="AE61" s="343">
        <f>O61*AA61</f>
        <v>36</v>
      </c>
    </row>
    <row r="62" spans="2:31" ht="12.75">
      <c r="B62" s="258"/>
      <c r="C62" s="258"/>
      <c r="D62" s="233"/>
      <c r="E62" s="233"/>
      <c r="F62" s="42">
        <v>6</v>
      </c>
      <c r="G62" s="206" t="s">
        <v>324</v>
      </c>
      <c r="H62" s="233">
        <v>3.6</v>
      </c>
      <c r="I62" s="233"/>
      <c r="J62" s="340">
        <v>3.6</v>
      </c>
      <c r="K62" s="43">
        <v>20</v>
      </c>
      <c r="L62" s="234">
        <v>7.03</v>
      </c>
      <c r="M62" s="235">
        <v>0.18</v>
      </c>
      <c r="N62" s="43">
        <v>50</v>
      </c>
      <c r="O62" s="233">
        <v>0</v>
      </c>
      <c r="P62" s="341"/>
      <c r="Q62" s="42"/>
      <c r="R62" s="43"/>
      <c r="S62" s="256"/>
      <c r="T62" s="256"/>
      <c r="U62" s="256"/>
      <c r="V62" s="256"/>
      <c r="W62" s="256"/>
      <c r="X62" s="256"/>
      <c r="Y62" s="342">
        <f>H62</f>
        <v>3.6</v>
      </c>
      <c r="Z62" s="233"/>
      <c r="AA62" s="233">
        <f>J62</f>
        <v>3.6</v>
      </c>
      <c r="AB62" s="343">
        <f>K62*AA62</f>
        <v>72</v>
      </c>
      <c r="AC62" s="343">
        <f>M62*AA62</f>
        <v>0.648</v>
      </c>
      <c r="AD62" s="343">
        <f>N62*AA62</f>
        <v>180</v>
      </c>
      <c r="AE62" s="343">
        <f>O62*AA62</f>
        <v>0</v>
      </c>
    </row>
    <row r="63" spans="2:31" ht="12.75">
      <c r="B63" s="258"/>
      <c r="C63" s="258"/>
      <c r="D63" s="233"/>
      <c r="E63" s="233"/>
      <c r="F63" s="42"/>
      <c r="G63" s="206"/>
      <c r="H63" s="233"/>
      <c r="I63" s="233"/>
      <c r="J63" s="340"/>
      <c r="K63" s="43"/>
      <c r="L63" s="234"/>
      <c r="M63" s="235"/>
      <c r="N63" s="43"/>
      <c r="O63" s="233"/>
      <c r="P63" s="341"/>
      <c r="Q63" s="42"/>
      <c r="R63" s="43"/>
      <c r="S63" s="256"/>
      <c r="T63" s="256"/>
      <c r="U63" s="256"/>
      <c r="V63" s="256"/>
      <c r="W63" s="256"/>
      <c r="X63" s="256"/>
      <c r="Y63" s="342"/>
      <c r="Z63" s="233"/>
      <c r="AA63" s="233"/>
      <c r="AB63" s="343"/>
      <c r="AC63" s="343"/>
      <c r="AD63" s="343"/>
      <c r="AE63" s="343"/>
    </row>
    <row r="64" spans="2:31" ht="12.75">
      <c r="B64" s="258" t="s">
        <v>370</v>
      </c>
      <c r="C64" s="258" t="s">
        <v>371</v>
      </c>
      <c r="D64" s="233" t="s">
        <v>20</v>
      </c>
      <c r="E64" s="233" t="s">
        <v>386</v>
      </c>
      <c r="F64" s="42">
        <v>1</v>
      </c>
      <c r="G64" s="150" t="s">
        <v>141</v>
      </c>
      <c r="H64" s="233"/>
      <c r="I64" s="233">
        <v>59</v>
      </c>
      <c r="J64" s="340">
        <v>59</v>
      </c>
      <c r="K64" s="43">
        <v>60</v>
      </c>
      <c r="L64" s="234">
        <v>4.24</v>
      </c>
      <c r="M64" s="273">
        <v>1.03</v>
      </c>
      <c r="N64" s="151">
        <v>5475</v>
      </c>
      <c r="O64" s="233">
        <v>94</v>
      </c>
      <c r="P64" s="341"/>
      <c r="Q64" s="42"/>
      <c r="R64" s="43">
        <f aca="true" t="shared" si="3" ref="R64:S68">I64</f>
        <v>59</v>
      </c>
      <c r="S64" s="256">
        <f t="shared" si="3"/>
        <v>59</v>
      </c>
      <c r="T64" s="256">
        <f>K64*S64</f>
        <v>3540</v>
      </c>
      <c r="U64" s="256">
        <f>M64*S64</f>
        <v>60.77</v>
      </c>
      <c r="V64" s="256">
        <f>N64*S64</f>
        <v>323025</v>
      </c>
      <c r="W64" s="256">
        <f>O64*S64</f>
        <v>5546</v>
      </c>
      <c r="X64" s="256"/>
      <c r="Y64" s="342"/>
      <c r="Z64" s="233"/>
      <c r="AA64" s="233"/>
      <c r="AB64" s="343"/>
      <c r="AC64" s="343"/>
      <c r="AD64" s="343"/>
      <c r="AE64" s="343"/>
    </row>
    <row r="65" spans="2:31" ht="12.75">
      <c r="B65" s="258"/>
      <c r="C65" s="258" t="s">
        <v>743</v>
      </c>
      <c r="D65" s="233"/>
      <c r="E65" s="233"/>
      <c r="F65" s="42">
        <v>2</v>
      </c>
      <c r="G65" s="150" t="s">
        <v>308</v>
      </c>
      <c r="H65" s="233"/>
      <c r="I65" s="233">
        <v>59</v>
      </c>
      <c r="J65" s="340">
        <v>59</v>
      </c>
      <c r="K65" s="43">
        <v>30</v>
      </c>
      <c r="L65" s="234">
        <v>4.52</v>
      </c>
      <c r="M65" s="235">
        <v>0.23</v>
      </c>
      <c r="N65" s="151">
        <v>1310</v>
      </c>
      <c r="O65" s="233">
        <v>32</v>
      </c>
      <c r="P65" s="341"/>
      <c r="Q65" s="42"/>
      <c r="R65" s="43">
        <f t="shared" si="3"/>
        <v>59</v>
      </c>
      <c r="S65" s="256">
        <f t="shared" si="3"/>
        <v>59</v>
      </c>
      <c r="T65" s="256">
        <f>K65*S65</f>
        <v>1770</v>
      </c>
      <c r="U65" s="256">
        <f>M65*S65</f>
        <v>13.57</v>
      </c>
      <c r="V65" s="256">
        <f>N65*S65</f>
        <v>77290</v>
      </c>
      <c r="W65" s="256">
        <f>O65*S65</f>
        <v>1888</v>
      </c>
      <c r="X65" s="256"/>
      <c r="Y65" s="342"/>
      <c r="Z65" s="233"/>
      <c r="AA65" s="233"/>
      <c r="AB65" s="343"/>
      <c r="AC65" s="343"/>
      <c r="AD65" s="343"/>
      <c r="AE65" s="343"/>
    </row>
    <row r="66" spans="2:31" ht="12.75">
      <c r="B66" s="258"/>
      <c r="C66" s="258"/>
      <c r="D66" s="233"/>
      <c r="E66" s="233"/>
      <c r="F66" s="42">
        <v>3</v>
      </c>
      <c r="G66" s="150" t="s">
        <v>368</v>
      </c>
      <c r="H66" s="233"/>
      <c r="I66" s="233">
        <v>59</v>
      </c>
      <c r="J66" s="340">
        <v>59</v>
      </c>
      <c r="K66" s="43">
        <v>60</v>
      </c>
      <c r="L66" s="234">
        <v>11.45</v>
      </c>
      <c r="M66" s="235">
        <v>4.99</v>
      </c>
      <c r="N66" s="151">
        <v>2430</v>
      </c>
      <c r="O66" s="233">
        <v>18</v>
      </c>
      <c r="P66" s="341"/>
      <c r="Q66" s="42"/>
      <c r="R66" s="43">
        <f t="shared" si="3"/>
        <v>59</v>
      </c>
      <c r="S66" s="256">
        <f t="shared" si="3"/>
        <v>59</v>
      </c>
      <c r="T66" s="256">
        <f>K66*S66</f>
        <v>3540</v>
      </c>
      <c r="U66" s="256">
        <f>M66*S66</f>
        <v>294.41</v>
      </c>
      <c r="V66" s="256">
        <f>N66*S66</f>
        <v>143370</v>
      </c>
      <c r="W66" s="256">
        <f>O66*S66</f>
        <v>1062</v>
      </c>
      <c r="X66" s="256"/>
      <c r="Y66" s="342"/>
      <c r="Z66" s="233"/>
      <c r="AA66" s="233"/>
      <c r="AB66" s="343"/>
      <c r="AC66" s="343"/>
      <c r="AD66" s="343"/>
      <c r="AE66" s="343"/>
    </row>
    <row r="67" spans="2:31" ht="12.75">
      <c r="B67" s="258"/>
      <c r="C67" s="258"/>
      <c r="D67" s="233"/>
      <c r="E67" s="233"/>
      <c r="F67" s="42">
        <v>4</v>
      </c>
      <c r="G67" s="150" t="s">
        <v>336</v>
      </c>
      <c r="H67" s="233">
        <v>59</v>
      </c>
      <c r="I67" s="233"/>
      <c r="J67" s="340">
        <v>59</v>
      </c>
      <c r="K67" s="43">
        <v>20</v>
      </c>
      <c r="L67" s="234">
        <v>10.95</v>
      </c>
      <c r="M67" s="273">
        <v>2.36</v>
      </c>
      <c r="N67" s="43">
        <v>950</v>
      </c>
      <c r="O67" s="233">
        <v>5</v>
      </c>
      <c r="P67" s="341"/>
      <c r="Q67" s="42">
        <f>H67</f>
        <v>59</v>
      </c>
      <c r="R67" s="43">
        <f t="shared" si="3"/>
        <v>0</v>
      </c>
      <c r="S67" s="256">
        <f t="shared" si="3"/>
        <v>59</v>
      </c>
      <c r="T67" s="256">
        <f>K67*S67</f>
        <v>1180</v>
      </c>
      <c r="U67" s="256">
        <f>M67*S67</f>
        <v>139.23999999999998</v>
      </c>
      <c r="V67" s="256">
        <f>N67*S67</f>
        <v>56050</v>
      </c>
      <c r="W67" s="256">
        <f>O67*S67</f>
        <v>295</v>
      </c>
      <c r="X67" s="256"/>
      <c r="Y67" s="342"/>
      <c r="Z67" s="233"/>
      <c r="AA67" s="233"/>
      <c r="AB67" s="343"/>
      <c r="AC67" s="343"/>
      <c r="AD67" s="343"/>
      <c r="AE67" s="343"/>
    </row>
    <row r="68" spans="2:31" ht="12.75">
      <c r="B68" s="258"/>
      <c r="C68" s="258"/>
      <c r="D68" s="233"/>
      <c r="E68" s="233"/>
      <c r="F68" s="42">
        <v>5</v>
      </c>
      <c r="G68" s="150" t="s">
        <v>324</v>
      </c>
      <c r="H68" s="233">
        <v>59</v>
      </c>
      <c r="I68" s="233"/>
      <c r="J68" s="340">
        <v>59</v>
      </c>
      <c r="K68" s="43">
        <v>20</v>
      </c>
      <c r="L68" s="234">
        <v>6.53</v>
      </c>
      <c r="M68" s="235">
        <v>0.21</v>
      </c>
      <c r="N68" s="151">
        <v>1100</v>
      </c>
      <c r="O68" s="233">
        <v>10</v>
      </c>
      <c r="P68" s="341"/>
      <c r="Q68" s="42">
        <f>H68</f>
        <v>59</v>
      </c>
      <c r="R68" s="43">
        <f t="shared" si="3"/>
        <v>0</v>
      </c>
      <c r="S68" s="256">
        <f t="shared" si="3"/>
        <v>59</v>
      </c>
      <c r="T68" s="256">
        <f>K68*S68</f>
        <v>1180</v>
      </c>
      <c r="U68" s="256">
        <f>M68*S68</f>
        <v>12.389999999999999</v>
      </c>
      <c r="V68" s="256">
        <f>N68*S68</f>
        <v>64900</v>
      </c>
      <c r="W68" s="256">
        <f>O68*S68</f>
        <v>590</v>
      </c>
      <c r="X68" s="256"/>
      <c r="Y68" s="342"/>
      <c r="Z68" s="233"/>
      <c r="AA68" s="233"/>
      <c r="AB68" s="343"/>
      <c r="AC68" s="343"/>
      <c r="AD68" s="343"/>
      <c r="AE68" s="343"/>
    </row>
    <row r="69" spans="2:31" ht="12.75">
      <c r="B69" s="258"/>
      <c r="C69" s="258"/>
      <c r="D69" s="233"/>
      <c r="E69" s="233"/>
      <c r="F69" s="42"/>
      <c r="G69" s="206"/>
      <c r="H69" s="233"/>
      <c r="I69" s="233"/>
      <c r="J69" s="340"/>
      <c r="K69" s="43"/>
      <c r="L69" s="234"/>
      <c r="M69" s="235"/>
      <c r="N69" s="43"/>
      <c r="O69" s="233"/>
      <c r="P69" s="341"/>
      <c r="Q69" s="42"/>
      <c r="R69" s="43"/>
      <c r="S69" s="256"/>
      <c r="T69" s="256"/>
      <c r="U69" s="256"/>
      <c r="V69" s="256"/>
      <c r="W69" s="256"/>
      <c r="X69" s="256"/>
      <c r="Y69" s="342"/>
      <c r="Z69" s="233"/>
      <c r="AA69" s="233"/>
      <c r="AB69" s="343"/>
      <c r="AC69" s="343"/>
      <c r="AD69" s="343"/>
      <c r="AE69" s="343"/>
    </row>
    <row r="70" spans="2:31" ht="12.75">
      <c r="B70" s="258" t="s">
        <v>532</v>
      </c>
      <c r="C70" s="258" t="s">
        <v>371</v>
      </c>
      <c r="D70" s="233" t="s">
        <v>20</v>
      </c>
      <c r="E70" s="233" t="s">
        <v>386</v>
      </c>
      <c r="F70" s="42">
        <v>1</v>
      </c>
      <c r="G70" s="150" t="s">
        <v>141</v>
      </c>
      <c r="H70" s="233"/>
      <c r="I70" s="233">
        <v>12</v>
      </c>
      <c r="J70" s="340">
        <v>12</v>
      </c>
      <c r="K70" s="43">
        <v>60</v>
      </c>
      <c r="L70" s="234">
        <v>4.24</v>
      </c>
      <c r="M70" s="273">
        <v>1.03</v>
      </c>
      <c r="N70" s="151">
        <v>5475</v>
      </c>
      <c r="O70" s="233">
        <v>94</v>
      </c>
      <c r="P70" s="341"/>
      <c r="Q70" s="42"/>
      <c r="R70" s="43">
        <f>I70</f>
        <v>12</v>
      </c>
      <c r="S70" s="256">
        <f>J70</f>
        <v>12</v>
      </c>
      <c r="T70" s="256">
        <f>K70*S70</f>
        <v>720</v>
      </c>
      <c r="U70" s="256">
        <f>M70*S70</f>
        <v>12.36</v>
      </c>
      <c r="V70" s="256">
        <f>N70*S70</f>
        <v>65700</v>
      </c>
      <c r="W70" s="256">
        <f>O70*S70</f>
        <v>1128</v>
      </c>
      <c r="X70" s="256"/>
      <c r="Y70" s="342"/>
      <c r="Z70" s="233"/>
      <c r="AA70" s="233"/>
      <c r="AB70" s="343"/>
      <c r="AC70" s="343"/>
      <c r="AD70" s="343"/>
      <c r="AE70" s="343"/>
    </row>
    <row r="71" spans="2:31" ht="12.75">
      <c r="B71" s="258"/>
      <c r="C71" s="258" t="s">
        <v>745</v>
      </c>
      <c r="D71" s="233"/>
      <c r="E71" s="233"/>
      <c r="F71" s="42">
        <v>2</v>
      </c>
      <c r="G71" s="150" t="s">
        <v>308</v>
      </c>
      <c r="H71" s="233"/>
      <c r="I71" s="233">
        <v>12</v>
      </c>
      <c r="J71" s="340">
        <v>12</v>
      </c>
      <c r="K71" s="43">
        <v>30</v>
      </c>
      <c r="L71" s="234">
        <v>4.52</v>
      </c>
      <c r="M71" s="235">
        <v>0.23</v>
      </c>
      <c r="N71" s="151">
        <v>1310</v>
      </c>
      <c r="O71" s="233">
        <v>32</v>
      </c>
      <c r="P71" s="341"/>
      <c r="Q71" s="42"/>
      <c r="R71" s="43">
        <f>I71</f>
        <v>12</v>
      </c>
      <c r="S71" s="256">
        <f>J71</f>
        <v>12</v>
      </c>
      <c r="T71" s="256">
        <f>K71*S71</f>
        <v>360</v>
      </c>
      <c r="U71" s="256">
        <f>M71*S71</f>
        <v>2.7600000000000002</v>
      </c>
      <c r="V71" s="256">
        <f>N71*S71</f>
        <v>15720</v>
      </c>
      <c r="W71" s="256">
        <f>O71*S71</f>
        <v>384</v>
      </c>
      <c r="X71" s="256"/>
      <c r="Y71" s="342"/>
      <c r="Z71" s="233"/>
      <c r="AA71" s="233"/>
      <c r="AB71" s="343"/>
      <c r="AC71" s="343"/>
      <c r="AD71" s="343"/>
      <c r="AE71" s="343"/>
    </row>
    <row r="72" spans="2:31" ht="12.75">
      <c r="B72" s="258"/>
      <c r="C72" s="258"/>
      <c r="D72" s="233"/>
      <c r="E72" s="233"/>
      <c r="F72" s="42">
        <v>3</v>
      </c>
      <c r="G72" s="206" t="s">
        <v>336</v>
      </c>
      <c r="H72" s="233"/>
      <c r="I72" s="233">
        <v>12</v>
      </c>
      <c r="J72" s="340">
        <v>12</v>
      </c>
      <c r="K72" s="43">
        <v>60</v>
      </c>
      <c r="L72" s="234">
        <v>6.7</v>
      </c>
      <c r="M72" s="235">
        <v>0.23</v>
      </c>
      <c r="N72" s="43">
        <v>870</v>
      </c>
      <c r="O72" s="233">
        <v>20</v>
      </c>
      <c r="P72" s="341"/>
      <c r="Q72" s="42"/>
      <c r="R72" s="43"/>
      <c r="S72" s="256"/>
      <c r="T72" s="256"/>
      <c r="U72" s="256"/>
      <c r="V72" s="256"/>
      <c r="W72" s="256"/>
      <c r="X72" s="256"/>
      <c r="Y72" s="342"/>
      <c r="Z72" s="233">
        <f>I72</f>
        <v>12</v>
      </c>
      <c r="AA72" s="233">
        <f>J72</f>
        <v>12</v>
      </c>
      <c r="AB72" s="343">
        <f>K72*AA72</f>
        <v>720</v>
      </c>
      <c r="AC72" s="343">
        <f>M72*AA72</f>
        <v>2.7600000000000002</v>
      </c>
      <c r="AD72" s="343">
        <f>N72*AA72</f>
        <v>10440</v>
      </c>
      <c r="AE72" s="343">
        <f>O72*AA72</f>
        <v>240</v>
      </c>
    </row>
    <row r="73" spans="2:31" ht="12.75">
      <c r="B73" s="258"/>
      <c r="C73" s="258"/>
      <c r="D73" s="233"/>
      <c r="E73" s="233"/>
      <c r="F73" s="42">
        <v>4</v>
      </c>
      <c r="G73" s="206" t="s">
        <v>343</v>
      </c>
      <c r="H73" s="233"/>
      <c r="I73" s="233">
        <v>12</v>
      </c>
      <c r="J73" s="340">
        <v>12</v>
      </c>
      <c r="K73" s="43">
        <v>35</v>
      </c>
      <c r="L73" s="234">
        <v>6.85</v>
      </c>
      <c r="M73" s="235">
        <v>0.21</v>
      </c>
      <c r="N73" s="43">
        <v>500</v>
      </c>
      <c r="O73" s="233">
        <v>20</v>
      </c>
      <c r="P73" s="341"/>
      <c r="Q73" s="42"/>
      <c r="R73" s="43"/>
      <c r="S73" s="256"/>
      <c r="T73" s="256"/>
      <c r="U73" s="256"/>
      <c r="V73" s="256"/>
      <c r="W73" s="256"/>
      <c r="X73" s="256"/>
      <c r="Y73" s="342"/>
      <c r="Z73" s="233">
        <f>I73</f>
        <v>12</v>
      </c>
      <c r="AA73" s="233">
        <f>J73</f>
        <v>12</v>
      </c>
      <c r="AB73" s="343">
        <f>K73*AA73</f>
        <v>420</v>
      </c>
      <c r="AC73" s="343">
        <f>M73*AA73</f>
        <v>2.52</v>
      </c>
      <c r="AD73" s="343">
        <f>N73*AA73</f>
        <v>6000</v>
      </c>
      <c r="AE73" s="343">
        <f>O73*AA73</f>
        <v>240</v>
      </c>
    </row>
    <row r="74" spans="2:31" ht="12.75">
      <c r="B74" s="258"/>
      <c r="C74" s="258"/>
      <c r="D74" s="233"/>
      <c r="E74" s="233"/>
      <c r="F74" s="42">
        <v>5</v>
      </c>
      <c r="G74" s="206" t="s">
        <v>352</v>
      </c>
      <c r="H74" s="233">
        <v>12</v>
      </c>
      <c r="I74" s="233"/>
      <c r="J74" s="340">
        <v>12</v>
      </c>
      <c r="K74" s="43">
        <v>20</v>
      </c>
      <c r="L74" s="234">
        <v>6.85</v>
      </c>
      <c r="M74" s="235">
        <v>0.21</v>
      </c>
      <c r="N74" s="43">
        <v>100</v>
      </c>
      <c r="O74" s="233">
        <v>10</v>
      </c>
      <c r="P74" s="341"/>
      <c r="Q74" s="42"/>
      <c r="R74" s="43"/>
      <c r="S74" s="256"/>
      <c r="T74" s="256"/>
      <c r="U74" s="256"/>
      <c r="V74" s="256"/>
      <c r="W74" s="256"/>
      <c r="X74" s="256"/>
      <c r="Y74" s="342">
        <f>H74</f>
        <v>12</v>
      </c>
      <c r="Z74" s="233"/>
      <c r="AA74" s="233">
        <f>J74</f>
        <v>12</v>
      </c>
      <c r="AB74" s="343">
        <f>K74*AA74</f>
        <v>240</v>
      </c>
      <c r="AC74" s="343">
        <f>M74*AA74</f>
        <v>2.52</v>
      </c>
      <c r="AD74" s="343">
        <f>N74*AA74</f>
        <v>1200</v>
      </c>
      <c r="AE74" s="343">
        <f>O74*AA74</f>
        <v>120</v>
      </c>
    </row>
    <row r="75" spans="2:31" ht="12.75">
      <c r="B75" s="258"/>
      <c r="C75" s="258"/>
      <c r="D75" s="233"/>
      <c r="E75" s="233"/>
      <c r="F75" s="42">
        <v>6</v>
      </c>
      <c r="G75" s="206" t="s">
        <v>324</v>
      </c>
      <c r="H75" s="233">
        <v>12</v>
      </c>
      <c r="I75" s="233"/>
      <c r="J75" s="340">
        <v>12</v>
      </c>
      <c r="K75" s="43">
        <v>20</v>
      </c>
      <c r="L75" s="234">
        <v>7.03</v>
      </c>
      <c r="M75" s="235">
        <v>0.18</v>
      </c>
      <c r="N75" s="43">
        <v>50</v>
      </c>
      <c r="O75" s="233">
        <v>0</v>
      </c>
      <c r="P75" s="341"/>
      <c r="Q75" s="42"/>
      <c r="R75" s="43"/>
      <c r="S75" s="256"/>
      <c r="T75" s="256"/>
      <c r="U75" s="256"/>
      <c r="V75" s="256"/>
      <c r="W75" s="256"/>
      <c r="X75" s="256"/>
      <c r="Y75" s="342">
        <f>H75</f>
        <v>12</v>
      </c>
      <c r="Z75" s="233"/>
      <c r="AA75" s="233">
        <f>J75</f>
        <v>12</v>
      </c>
      <c r="AB75" s="343">
        <f>K75*AA75</f>
        <v>240</v>
      </c>
      <c r="AC75" s="343">
        <f>M75*AA75</f>
        <v>2.16</v>
      </c>
      <c r="AD75" s="343">
        <f>N75*AA75</f>
        <v>600</v>
      </c>
      <c r="AE75" s="343">
        <f>O75*AA75</f>
        <v>0</v>
      </c>
    </row>
    <row r="76" spans="2:31" ht="12.75">
      <c r="B76" s="258"/>
      <c r="C76" s="258"/>
      <c r="D76" s="233"/>
      <c r="E76" s="233"/>
      <c r="F76" s="42"/>
      <c r="G76" s="206"/>
      <c r="H76" s="233"/>
      <c r="I76" s="233"/>
      <c r="J76" s="340"/>
      <c r="K76" s="43"/>
      <c r="L76" s="234"/>
      <c r="M76" s="235"/>
      <c r="N76" s="43"/>
      <c r="O76" s="233"/>
      <c r="P76" s="341"/>
      <c r="Q76" s="42"/>
      <c r="R76" s="43"/>
      <c r="S76" s="256"/>
      <c r="T76" s="256"/>
      <c r="U76" s="256"/>
      <c r="V76" s="256"/>
      <c r="W76" s="256"/>
      <c r="X76" s="256"/>
      <c r="Y76" s="342"/>
      <c r="Z76" s="233"/>
      <c r="AA76" s="233"/>
      <c r="AB76" s="343"/>
      <c r="AC76" s="343"/>
      <c r="AD76" s="343"/>
      <c r="AE76" s="343"/>
    </row>
    <row r="77" spans="2:31" ht="12.75">
      <c r="B77" s="339" t="s">
        <v>376</v>
      </c>
      <c r="C77" s="339" t="s">
        <v>746</v>
      </c>
      <c r="D77" s="233" t="s">
        <v>747</v>
      </c>
      <c r="E77" s="233" t="s">
        <v>378</v>
      </c>
      <c r="F77" s="42">
        <v>1</v>
      </c>
      <c r="G77" s="150" t="s">
        <v>458</v>
      </c>
      <c r="H77" s="233"/>
      <c r="I77" s="233">
        <v>14.4</v>
      </c>
      <c r="J77" s="340">
        <v>14.4</v>
      </c>
      <c r="K77" s="43">
        <v>60</v>
      </c>
      <c r="L77" s="234">
        <v>10.58</v>
      </c>
      <c r="M77" s="273">
        <v>21</v>
      </c>
      <c r="N77" s="43">
        <v>400</v>
      </c>
      <c r="O77" s="233">
        <v>154</v>
      </c>
      <c r="P77" s="341"/>
      <c r="Q77" s="42"/>
      <c r="R77" s="43">
        <f aca="true" t="shared" si="4" ref="R77:S79">I77</f>
        <v>14.4</v>
      </c>
      <c r="S77" s="256">
        <f t="shared" si="4"/>
        <v>14.4</v>
      </c>
      <c r="T77" s="256">
        <f>K77*S77</f>
        <v>864</v>
      </c>
      <c r="U77" s="256">
        <f>M77*S77</f>
        <v>302.40000000000003</v>
      </c>
      <c r="V77" s="256">
        <f>N77*S77</f>
        <v>5760</v>
      </c>
      <c r="W77" s="256">
        <f>O77*S77</f>
        <v>2217.6</v>
      </c>
      <c r="X77" s="256"/>
      <c r="Y77" s="342"/>
      <c r="Z77" s="233"/>
      <c r="AA77" s="233"/>
      <c r="AB77" s="343"/>
      <c r="AC77" s="343"/>
      <c r="AD77" s="343"/>
      <c r="AE77" s="343"/>
    </row>
    <row r="78" spans="2:31" ht="12.75">
      <c r="B78" s="258"/>
      <c r="C78" s="258"/>
      <c r="D78" s="233"/>
      <c r="E78" s="233"/>
      <c r="F78" s="42">
        <v>2</v>
      </c>
      <c r="G78" s="150" t="s">
        <v>469</v>
      </c>
      <c r="H78" s="233"/>
      <c r="I78" s="233">
        <v>14.4</v>
      </c>
      <c r="J78" s="340">
        <v>14.4</v>
      </c>
      <c r="K78" s="43">
        <v>35</v>
      </c>
      <c r="L78" s="234">
        <v>10.47</v>
      </c>
      <c r="M78" s="273">
        <v>8.3</v>
      </c>
      <c r="N78" s="43">
        <v>80</v>
      </c>
      <c r="O78" s="233">
        <v>30</v>
      </c>
      <c r="P78" s="341"/>
      <c r="Q78" s="42"/>
      <c r="R78" s="43">
        <f t="shared" si="4"/>
        <v>14.4</v>
      </c>
      <c r="S78" s="256">
        <f t="shared" si="4"/>
        <v>14.4</v>
      </c>
      <c r="T78" s="256">
        <f>K78*S78</f>
        <v>504</v>
      </c>
      <c r="U78" s="256">
        <f>M78*S78</f>
        <v>119.52000000000001</v>
      </c>
      <c r="V78" s="256">
        <f>N78*S78</f>
        <v>1152</v>
      </c>
      <c r="W78" s="256">
        <f>O78*S78</f>
        <v>432</v>
      </c>
      <c r="X78" s="256"/>
      <c r="Y78" s="342"/>
      <c r="Z78" s="233"/>
      <c r="AA78" s="233"/>
      <c r="AB78" s="343"/>
      <c r="AC78" s="343"/>
      <c r="AD78" s="343"/>
      <c r="AE78" s="343"/>
    </row>
    <row r="79" spans="2:31" ht="12.75">
      <c r="B79" s="258"/>
      <c r="C79" s="258"/>
      <c r="D79" s="233"/>
      <c r="E79" s="233"/>
      <c r="F79" s="42">
        <v>3</v>
      </c>
      <c r="G79" s="150" t="s">
        <v>460</v>
      </c>
      <c r="H79" s="233"/>
      <c r="I79" s="233">
        <v>14.4</v>
      </c>
      <c r="J79" s="340">
        <v>14.4</v>
      </c>
      <c r="K79" s="43">
        <v>50</v>
      </c>
      <c r="L79" s="234">
        <v>5.85</v>
      </c>
      <c r="M79" s="273">
        <v>3.2</v>
      </c>
      <c r="N79" s="43">
        <v>4500</v>
      </c>
      <c r="O79" s="233">
        <v>300</v>
      </c>
      <c r="P79" s="341"/>
      <c r="Q79" s="42"/>
      <c r="R79" s="43">
        <f t="shared" si="4"/>
        <v>14.4</v>
      </c>
      <c r="S79" s="256">
        <f t="shared" si="4"/>
        <v>14.4</v>
      </c>
      <c r="T79" s="256">
        <f>K79*S79</f>
        <v>720</v>
      </c>
      <c r="U79" s="256">
        <f>M79*S79</f>
        <v>46.080000000000005</v>
      </c>
      <c r="V79" s="256">
        <f>N79*S79</f>
        <v>64800</v>
      </c>
      <c r="W79" s="256">
        <f>O79*S79</f>
        <v>4320</v>
      </c>
      <c r="X79" s="256"/>
      <c r="Y79" s="342"/>
      <c r="Z79" s="233"/>
      <c r="AA79" s="233"/>
      <c r="AB79" s="343"/>
      <c r="AC79" s="343"/>
      <c r="AD79" s="343"/>
      <c r="AE79" s="343"/>
    </row>
    <row r="80" spans="2:31" ht="12.75">
      <c r="B80" s="258"/>
      <c r="C80" s="258"/>
      <c r="D80" s="233"/>
      <c r="E80" s="233"/>
      <c r="F80" s="42">
        <v>4</v>
      </c>
      <c r="G80" s="206" t="s">
        <v>470</v>
      </c>
      <c r="H80" s="233"/>
      <c r="I80" s="233">
        <v>14.4</v>
      </c>
      <c r="J80" s="340">
        <v>14.4</v>
      </c>
      <c r="K80" s="43">
        <v>20</v>
      </c>
      <c r="L80" s="234">
        <v>6.6</v>
      </c>
      <c r="M80" s="235">
        <v>0.48</v>
      </c>
      <c r="N80" s="43">
        <v>19</v>
      </c>
      <c r="O80" s="233">
        <v>1</v>
      </c>
      <c r="P80" s="341"/>
      <c r="Q80" s="42"/>
      <c r="R80" s="43"/>
      <c r="S80" s="256"/>
      <c r="T80" s="256"/>
      <c r="U80" s="256"/>
      <c r="V80" s="256"/>
      <c r="W80" s="256"/>
      <c r="X80" s="256"/>
      <c r="Y80" s="342"/>
      <c r="Z80" s="233">
        <f>I80</f>
        <v>14.4</v>
      </c>
      <c r="AA80" s="233">
        <f>J80</f>
        <v>14.4</v>
      </c>
      <c r="AB80" s="343">
        <f>K80*AA80</f>
        <v>288</v>
      </c>
      <c r="AC80" s="343">
        <f>M80*AA80</f>
        <v>6.912</v>
      </c>
      <c r="AD80" s="343">
        <f>N80*AA80</f>
        <v>273.6</v>
      </c>
      <c r="AE80" s="343">
        <f>O80*AA80</f>
        <v>14.4</v>
      </c>
    </row>
    <row r="81" spans="2:31" ht="12.75">
      <c r="B81" s="258"/>
      <c r="C81" s="258"/>
      <c r="D81" s="233"/>
      <c r="E81" s="233"/>
      <c r="F81" s="42"/>
      <c r="G81" s="206"/>
      <c r="H81" s="233"/>
      <c r="I81" s="233"/>
      <c r="J81" s="340"/>
      <c r="K81" s="43"/>
      <c r="L81" s="234"/>
      <c r="M81" s="235"/>
      <c r="N81" s="43"/>
      <c r="O81" s="233"/>
      <c r="P81" s="341"/>
      <c r="Q81" s="42"/>
      <c r="R81" s="43"/>
      <c r="S81" s="256"/>
      <c r="T81" s="256"/>
      <c r="U81" s="256"/>
      <c r="V81" s="256"/>
      <c r="W81" s="256"/>
      <c r="X81" s="256"/>
      <c r="Y81" s="342"/>
      <c r="Z81" s="233"/>
      <c r="AA81" s="233"/>
      <c r="AB81" s="343"/>
      <c r="AC81" s="343"/>
      <c r="AD81" s="343"/>
      <c r="AE81" s="343"/>
    </row>
    <row r="82" spans="2:31" ht="12.75">
      <c r="B82" s="258" t="s">
        <v>385</v>
      </c>
      <c r="C82" s="258" t="s">
        <v>748</v>
      </c>
      <c r="D82" s="233" t="s">
        <v>747</v>
      </c>
      <c r="E82" s="233" t="s">
        <v>378</v>
      </c>
      <c r="F82" s="42">
        <v>1</v>
      </c>
      <c r="G82" s="150" t="s">
        <v>458</v>
      </c>
      <c r="H82" s="233"/>
      <c r="I82" s="233">
        <v>43.2</v>
      </c>
      <c r="J82" s="340">
        <v>43.2</v>
      </c>
      <c r="K82" s="43">
        <v>60</v>
      </c>
      <c r="L82" s="234">
        <v>10.58</v>
      </c>
      <c r="M82" s="273">
        <v>54</v>
      </c>
      <c r="N82" s="43">
        <v>400</v>
      </c>
      <c r="O82" s="233">
        <v>154</v>
      </c>
      <c r="P82" s="341"/>
      <c r="Q82" s="42"/>
      <c r="R82" s="43">
        <f aca="true" t="shared" si="5" ref="R82:S84">I82</f>
        <v>43.2</v>
      </c>
      <c r="S82" s="256">
        <f t="shared" si="5"/>
        <v>43.2</v>
      </c>
      <c r="T82" s="256">
        <f>K82*S82</f>
        <v>2592</v>
      </c>
      <c r="U82" s="256">
        <f>M82*S82</f>
        <v>2332.8</v>
      </c>
      <c r="V82" s="256">
        <f>N82*S82</f>
        <v>17280</v>
      </c>
      <c r="W82" s="256">
        <f>O82*S82</f>
        <v>6652.8</v>
      </c>
      <c r="X82" s="256"/>
      <c r="Y82" s="342"/>
      <c r="Z82" s="233"/>
      <c r="AA82" s="233"/>
      <c r="AB82" s="343"/>
      <c r="AC82" s="343"/>
      <c r="AD82" s="343"/>
      <c r="AE82" s="343"/>
    </row>
    <row r="83" spans="2:31" ht="12.75">
      <c r="B83" s="258"/>
      <c r="C83" s="258"/>
      <c r="D83" s="233"/>
      <c r="E83" s="233"/>
      <c r="F83" s="42">
        <v>2</v>
      </c>
      <c r="G83" s="150" t="s">
        <v>479</v>
      </c>
      <c r="H83" s="233"/>
      <c r="I83" s="233">
        <v>75.7</v>
      </c>
      <c r="J83" s="340">
        <v>75.7</v>
      </c>
      <c r="K83" s="43">
        <v>35</v>
      </c>
      <c r="L83" s="234">
        <v>10.47</v>
      </c>
      <c r="M83" s="273">
        <v>8.3</v>
      </c>
      <c r="N83" s="43">
        <v>80</v>
      </c>
      <c r="O83" s="233">
        <v>30</v>
      </c>
      <c r="P83" s="341"/>
      <c r="Q83" s="42"/>
      <c r="R83" s="43">
        <f t="shared" si="5"/>
        <v>75.7</v>
      </c>
      <c r="S83" s="256">
        <f t="shared" si="5"/>
        <v>75.7</v>
      </c>
      <c r="T83" s="256">
        <f>K83*S83</f>
        <v>2649.5</v>
      </c>
      <c r="U83" s="256">
        <f>M83*S83</f>
        <v>628.3100000000001</v>
      </c>
      <c r="V83" s="256">
        <f>N83*S83</f>
        <v>6056</v>
      </c>
      <c r="W83" s="256">
        <f>O83*S83</f>
        <v>2271</v>
      </c>
      <c r="X83" s="256"/>
      <c r="Y83" s="342"/>
      <c r="Z83" s="233"/>
      <c r="AA83" s="233"/>
      <c r="AB83" s="343"/>
      <c r="AC83" s="343"/>
      <c r="AD83" s="343"/>
      <c r="AE83" s="343"/>
    </row>
    <row r="84" spans="2:31" ht="12.75">
      <c r="B84" s="258"/>
      <c r="C84" s="258"/>
      <c r="D84" s="233"/>
      <c r="E84" s="233"/>
      <c r="F84" s="42">
        <v>3</v>
      </c>
      <c r="G84" s="150" t="s">
        <v>460</v>
      </c>
      <c r="H84" s="233"/>
      <c r="I84" s="233">
        <v>43.2</v>
      </c>
      <c r="J84" s="340">
        <v>43.2</v>
      </c>
      <c r="K84" s="43">
        <v>50</v>
      </c>
      <c r="L84" s="234">
        <v>5.85</v>
      </c>
      <c r="M84" s="273">
        <v>3.2</v>
      </c>
      <c r="N84" s="151">
        <v>4500</v>
      </c>
      <c r="O84" s="233">
        <v>300</v>
      </c>
      <c r="P84" s="341"/>
      <c r="Q84" s="42"/>
      <c r="R84" s="43">
        <f t="shared" si="5"/>
        <v>43.2</v>
      </c>
      <c r="S84" s="256">
        <f t="shared" si="5"/>
        <v>43.2</v>
      </c>
      <c r="T84" s="256">
        <f>K84*S84</f>
        <v>2160</v>
      </c>
      <c r="U84" s="256">
        <f>M84*S84</f>
        <v>138.24</v>
      </c>
      <c r="V84" s="256">
        <f>N84*S84</f>
        <v>194400</v>
      </c>
      <c r="W84" s="256">
        <f>O84*S84</f>
        <v>12960</v>
      </c>
      <c r="X84" s="256"/>
      <c r="Y84" s="342"/>
      <c r="Z84" s="233"/>
      <c r="AA84" s="233"/>
      <c r="AB84" s="343"/>
      <c r="AC84" s="343"/>
      <c r="AD84" s="343"/>
      <c r="AE84" s="343"/>
    </row>
    <row r="85" spans="2:31" ht="12.75">
      <c r="B85" s="258"/>
      <c r="C85" s="258"/>
      <c r="D85" s="233"/>
      <c r="E85" s="233"/>
      <c r="F85" s="42">
        <v>4</v>
      </c>
      <c r="G85" s="206" t="s">
        <v>480</v>
      </c>
      <c r="H85" s="233"/>
      <c r="I85" s="233">
        <v>75.7</v>
      </c>
      <c r="J85" s="340">
        <v>75.7</v>
      </c>
      <c r="K85" s="43">
        <v>20</v>
      </c>
      <c r="L85" s="234">
        <v>6.6</v>
      </c>
      <c r="M85" s="235">
        <v>0.48</v>
      </c>
      <c r="N85" s="43">
        <v>19</v>
      </c>
      <c r="O85" s="233">
        <v>1</v>
      </c>
      <c r="P85" s="341"/>
      <c r="Q85" s="42"/>
      <c r="R85" s="43"/>
      <c r="S85" s="256"/>
      <c r="T85" s="256"/>
      <c r="U85" s="256"/>
      <c r="V85" s="256"/>
      <c r="W85" s="256"/>
      <c r="X85" s="256"/>
      <c r="Y85" s="342"/>
      <c r="Z85" s="233">
        <f>I85</f>
        <v>75.7</v>
      </c>
      <c r="AA85" s="233">
        <f>J85</f>
        <v>75.7</v>
      </c>
      <c r="AB85" s="343">
        <f>K85*AA85</f>
        <v>1514</v>
      </c>
      <c r="AC85" s="343">
        <f>M85*AA85</f>
        <v>36.336</v>
      </c>
      <c r="AD85" s="343">
        <f>N85*AA85</f>
        <v>1438.3</v>
      </c>
      <c r="AE85" s="343">
        <f>O85*AA85</f>
        <v>75.7</v>
      </c>
    </row>
    <row r="86" spans="2:31" ht="12.75">
      <c r="B86" s="258"/>
      <c r="C86" s="258"/>
      <c r="D86" s="233"/>
      <c r="E86" s="233"/>
      <c r="F86" s="42"/>
      <c r="G86" s="206"/>
      <c r="H86" s="233"/>
      <c r="I86" s="233"/>
      <c r="J86" s="340"/>
      <c r="K86" s="43"/>
      <c r="L86" s="234"/>
      <c r="M86" s="235"/>
      <c r="N86" s="43"/>
      <c r="O86" s="233"/>
      <c r="P86" s="341"/>
      <c r="Q86" s="42"/>
      <c r="R86" s="43"/>
      <c r="S86" s="256"/>
      <c r="T86" s="256"/>
      <c r="U86" s="256"/>
      <c r="V86" s="256"/>
      <c r="W86" s="256"/>
      <c r="X86" s="256"/>
      <c r="Y86" s="342"/>
      <c r="Z86" s="233"/>
      <c r="AA86" s="233"/>
      <c r="AB86" s="343"/>
      <c r="AC86" s="343"/>
      <c r="AD86" s="343"/>
      <c r="AE86" s="343"/>
    </row>
    <row r="87" spans="2:31" ht="12.75">
      <c r="B87" s="258" t="s">
        <v>389</v>
      </c>
      <c r="C87" s="258" t="s">
        <v>749</v>
      </c>
      <c r="D87" s="233" t="s">
        <v>747</v>
      </c>
      <c r="E87" s="233" t="s">
        <v>378</v>
      </c>
      <c r="F87" s="42">
        <v>1</v>
      </c>
      <c r="G87" s="150" t="s">
        <v>458</v>
      </c>
      <c r="H87" s="233"/>
      <c r="I87" s="233">
        <v>9.9</v>
      </c>
      <c r="J87" s="340">
        <v>9.9</v>
      </c>
      <c r="K87" s="43">
        <v>60</v>
      </c>
      <c r="L87" s="234">
        <v>10.58</v>
      </c>
      <c r="M87" s="273">
        <v>63</v>
      </c>
      <c r="N87" s="43">
        <v>970</v>
      </c>
      <c r="O87" s="233">
        <v>641</v>
      </c>
      <c r="P87" s="341"/>
      <c r="Q87" s="42"/>
      <c r="R87" s="43">
        <f aca="true" t="shared" si="6" ref="R87:S91">I87</f>
        <v>9.9</v>
      </c>
      <c r="S87" s="256">
        <f t="shared" si="6"/>
        <v>9.9</v>
      </c>
      <c r="T87" s="256">
        <f>K87*S87</f>
        <v>594</v>
      </c>
      <c r="U87" s="256">
        <f>M87*S87</f>
        <v>623.7</v>
      </c>
      <c r="V87" s="256">
        <f>N87*S87</f>
        <v>9603</v>
      </c>
      <c r="W87" s="256">
        <f>O87*S87</f>
        <v>6345.900000000001</v>
      </c>
      <c r="X87" s="256"/>
      <c r="Y87" s="342"/>
      <c r="Z87" s="233"/>
      <c r="AA87" s="233"/>
      <c r="AB87" s="343"/>
      <c r="AC87" s="343"/>
      <c r="AD87" s="343"/>
      <c r="AE87" s="343"/>
    </row>
    <row r="88" spans="2:31" ht="12.75">
      <c r="B88" s="258"/>
      <c r="C88" s="258"/>
      <c r="D88" s="233"/>
      <c r="E88" s="233"/>
      <c r="F88" s="42">
        <v>2</v>
      </c>
      <c r="G88" s="150" t="s">
        <v>469</v>
      </c>
      <c r="H88" s="233"/>
      <c r="I88" s="233">
        <v>22.3</v>
      </c>
      <c r="J88" s="340">
        <v>22.3</v>
      </c>
      <c r="K88" s="43">
        <v>35</v>
      </c>
      <c r="L88" s="234">
        <v>10.47</v>
      </c>
      <c r="M88" s="273">
        <v>15.5</v>
      </c>
      <c r="N88" s="43">
        <v>110</v>
      </c>
      <c r="O88" s="233">
        <v>59</v>
      </c>
      <c r="P88" s="341"/>
      <c r="Q88" s="42"/>
      <c r="R88" s="43">
        <f t="shared" si="6"/>
        <v>22.3</v>
      </c>
      <c r="S88" s="256">
        <f t="shared" si="6"/>
        <v>22.3</v>
      </c>
      <c r="T88" s="256">
        <f>K88*S88</f>
        <v>780.5</v>
      </c>
      <c r="U88" s="256">
        <f>M88*S88</f>
        <v>345.65000000000003</v>
      </c>
      <c r="V88" s="256">
        <f>N88*S88</f>
        <v>2453</v>
      </c>
      <c r="W88" s="256">
        <f>O88*S88</f>
        <v>1315.7</v>
      </c>
      <c r="X88" s="256"/>
      <c r="Y88" s="342"/>
      <c r="Z88" s="233"/>
      <c r="AA88" s="233"/>
      <c r="AB88" s="343"/>
      <c r="AC88" s="343"/>
      <c r="AD88" s="343"/>
      <c r="AE88" s="343"/>
    </row>
    <row r="89" spans="2:31" ht="12.75">
      <c r="B89" s="258"/>
      <c r="C89" s="258"/>
      <c r="D89" s="233"/>
      <c r="E89" s="233"/>
      <c r="F89" s="42">
        <v>3</v>
      </c>
      <c r="G89" s="150" t="s">
        <v>460</v>
      </c>
      <c r="H89" s="233"/>
      <c r="I89" s="233">
        <v>9.9</v>
      </c>
      <c r="J89" s="340">
        <v>9.9</v>
      </c>
      <c r="K89" s="43">
        <v>20</v>
      </c>
      <c r="L89" s="234">
        <v>4.3</v>
      </c>
      <c r="M89" s="273">
        <v>5.8</v>
      </c>
      <c r="N89" s="151">
        <v>1200</v>
      </c>
      <c r="O89" s="233">
        <v>80</v>
      </c>
      <c r="P89" s="341"/>
      <c r="Q89" s="42"/>
      <c r="R89" s="43">
        <f t="shared" si="6"/>
        <v>9.9</v>
      </c>
      <c r="S89" s="256">
        <f t="shared" si="6"/>
        <v>9.9</v>
      </c>
      <c r="T89" s="256">
        <f>K89*S89</f>
        <v>198</v>
      </c>
      <c r="U89" s="256">
        <f>M89*S89</f>
        <v>57.42</v>
      </c>
      <c r="V89" s="256">
        <f>N89*S89</f>
        <v>11880</v>
      </c>
      <c r="W89" s="256">
        <f>O89*S89</f>
        <v>792</v>
      </c>
      <c r="X89" s="256"/>
      <c r="Y89" s="342"/>
      <c r="Z89" s="233"/>
      <c r="AA89" s="233"/>
      <c r="AB89" s="343"/>
      <c r="AC89" s="343"/>
      <c r="AD89" s="343"/>
      <c r="AE89" s="343"/>
    </row>
    <row r="90" spans="2:31" ht="12.75">
      <c r="B90" s="258"/>
      <c r="C90" s="258"/>
      <c r="D90" s="233"/>
      <c r="E90" s="233"/>
      <c r="F90" s="42">
        <v>4</v>
      </c>
      <c r="G90" s="150" t="s">
        <v>470</v>
      </c>
      <c r="H90" s="233"/>
      <c r="I90" s="233">
        <v>22.3</v>
      </c>
      <c r="J90" s="340">
        <v>22.3</v>
      </c>
      <c r="K90" s="43">
        <v>20</v>
      </c>
      <c r="L90" s="234">
        <v>5.4</v>
      </c>
      <c r="M90" s="273">
        <v>3.2</v>
      </c>
      <c r="N90" s="43">
        <v>80</v>
      </c>
      <c r="O90" s="233">
        <v>30</v>
      </c>
      <c r="P90" s="341"/>
      <c r="Q90" s="42"/>
      <c r="R90" s="43">
        <f t="shared" si="6"/>
        <v>22.3</v>
      </c>
      <c r="S90" s="256">
        <f t="shared" si="6"/>
        <v>22.3</v>
      </c>
      <c r="T90" s="256">
        <f>K90*S90</f>
        <v>446</v>
      </c>
      <c r="U90" s="256">
        <f>M90*S90</f>
        <v>71.36</v>
      </c>
      <c r="V90" s="256">
        <f>N90*S90</f>
        <v>1784</v>
      </c>
      <c r="W90" s="256">
        <f>O90*S90</f>
        <v>669</v>
      </c>
      <c r="X90" s="256"/>
      <c r="Y90" s="342"/>
      <c r="Z90" s="233"/>
      <c r="AA90" s="233"/>
      <c r="AB90" s="343"/>
      <c r="AC90" s="343"/>
      <c r="AD90" s="343"/>
      <c r="AE90" s="343"/>
    </row>
    <row r="91" spans="2:31" ht="12.75">
      <c r="B91" s="258"/>
      <c r="C91" s="258"/>
      <c r="D91" s="233"/>
      <c r="E91" s="233"/>
      <c r="F91" s="42">
        <v>5</v>
      </c>
      <c r="G91" s="150" t="s">
        <v>465</v>
      </c>
      <c r="H91" s="233"/>
      <c r="I91" s="233">
        <v>9.9</v>
      </c>
      <c r="J91" s="340">
        <v>9.9</v>
      </c>
      <c r="K91" s="43">
        <v>50</v>
      </c>
      <c r="L91" s="234">
        <v>3.71</v>
      </c>
      <c r="M91" s="273">
        <v>3.48</v>
      </c>
      <c r="N91" s="151">
        <v>8380</v>
      </c>
      <c r="O91" s="233">
        <v>38</v>
      </c>
      <c r="P91" s="341"/>
      <c r="Q91" s="42"/>
      <c r="R91" s="43">
        <f t="shared" si="6"/>
        <v>9.9</v>
      </c>
      <c r="S91" s="256">
        <f t="shared" si="6"/>
        <v>9.9</v>
      </c>
      <c r="T91" s="256">
        <f>K91*S91</f>
        <v>495</v>
      </c>
      <c r="U91" s="256">
        <f>M91*S91</f>
        <v>34.452</v>
      </c>
      <c r="V91" s="256">
        <f>N91*S91</f>
        <v>82962</v>
      </c>
      <c r="W91" s="256">
        <f>O91*S91</f>
        <v>376.2</v>
      </c>
      <c r="X91" s="256"/>
      <c r="Y91" s="342"/>
      <c r="Z91" s="233"/>
      <c r="AA91" s="233"/>
      <c r="AB91" s="343"/>
      <c r="AC91" s="343"/>
      <c r="AD91" s="343"/>
      <c r="AE91" s="343"/>
    </row>
    <row r="92" spans="2:31" ht="12.75">
      <c r="B92" s="258"/>
      <c r="C92" s="258"/>
      <c r="D92" s="233"/>
      <c r="E92" s="233"/>
      <c r="F92" s="42">
        <v>6</v>
      </c>
      <c r="G92" s="206" t="s">
        <v>750</v>
      </c>
      <c r="H92" s="233"/>
      <c r="I92" s="233">
        <v>22.3</v>
      </c>
      <c r="J92" s="340">
        <v>22.3</v>
      </c>
      <c r="K92" s="43">
        <v>20</v>
      </c>
      <c r="L92" s="234">
        <v>6.6</v>
      </c>
      <c r="M92" s="235">
        <v>0.48</v>
      </c>
      <c r="N92" s="43">
        <v>19</v>
      </c>
      <c r="O92" s="233">
        <v>1</v>
      </c>
      <c r="P92" s="341"/>
      <c r="Q92" s="42"/>
      <c r="R92" s="43"/>
      <c r="S92" s="256"/>
      <c r="T92" s="256"/>
      <c r="U92" s="256"/>
      <c r="V92" s="256"/>
      <c r="W92" s="256"/>
      <c r="X92" s="256"/>
      <c r="Y92" s="342"/>
      <c r="Z92" s="233">
        <f>I92</f>
        <v>22.3</v>
      </c>
      <c r="AA92" s="233">
        <f>J92</f>
        <v>22.3</v>
      </c>
      <c r="AB92" s="343">
        <f>K92*AA92</f>
        <v>446</v>
      </c>
      <c r="AC92" s="343">
        <f>M92*AA92</f>
        <v>10.704</v>
      </c>
      <c r="AD92" s="343">
        <f>N92*AA92</f>
        <v>423.7</v>
      </c>
      <c r="AE92" s="343">
        <f>O92*AA92</f>
        <v>22.3</v>
      </c>
    </row>
    <row r="93" spans="2:31" ht="12.75">
      <c r="B93" s="258"/>
      <c r="C93" s="258"/>
      <c r="D93" s="233"/>
      <c r="E93" s="233"/>
      <c r="F93" s="42"/>
      <c r="G93" s="206"/>
      <c r="H93" s="233"/>
      <c r="I93" s="233"/>
      <c r="J93" s="340"/>
      <c r="K93" s="43"/>
      <c r="L93" s="234"/>
      <c r="M93" s="235"/>
      <c r="N93" s="43"/>
      <c r="O93" s="233"/>
      <c r="P93" s="341"/>
      <c r="Q93" s="42"/>
      <c r="R93" s="43"/>
      <c r="S93" s="256"/>
      <c r="T93" s="256"/>
      <c r="U93" s="256"/>
      <c r="V93" s="256"/>
      <c r="W93" s="256"/>
      <c r="X93" s="256"/>
      <c r="Y93" s="342"/>
      <c r="Z93" s="233"/>
      <c r="AA93" s="233"/>
      <c r="AB93" s="343"/>
      <c r="AC93" s="343"/>
      <c r="AD93" s="343"/>
      <c r="AE93" s="343"/>
    </row>
    <row r="94" spans="2:31" ht="12.75">
      <c r="B94" s="258" t="s">
        <v>392</v>
      </c>
      <c r="C94" s="258" t="s">
        <v>751</v>
      </c>
      <c r="D94" s="233" t="s">
        <v>747</v>
      </c>
      <c r="E94" s="233" t="s">
        <v>378</v>
      </c>
      <c r="F94" s="42">
        <v>1</v>
      </c>
      <c r="G94" s="150" t="s">
        <v>458</v>
      </c>
      <c r="H94" s="233"/>
      <c r="I94" s="233">
        <v>29.8</v>
      </c>
      <c r="J94" s="340">
        <f aca="true" t="shared" si="7" ref="J94:J99">I94</f>
        <v>29.8</v>
      </c>
      <c r="K94" s="43">
        <v>70</v>
      </c>
      <c r="L94" s="234">
        <v>10.58</v>
      </c>
      <c r="M94" s="273">
        <v>82</v>
      </c>
      <c r="N94" s="43">
        <v>970</v>
      </c>
      <c r="O94" s="233">
        <v>641</v>
      </c>
      <c r="P94" s="341"/>
      <c r="Q94" s="42"/>
      <c r="R94" s="43">
        <f aca="true" t="shared" si="8" ref="R94:S98">I94</f>
        <v>29.8</v>
      </c>
      <c r="S94" s="256">
        <f t="shared" si="8"/>
        <v>29.8</v>
      </c>
      <c r="T94" s="256">
        <f>K94*S94</f>
        <v>2086</v>
      </c>
      <c r="U94" s="256">
        <f>M94*S94</f>
        <v>2443.6</v>
      </c>
      <c r="V94" s="256">
        <f>N94*S94</f>
        <v>28906</v>
      </c>
      <c r="W94" s="256">
        <f>O94*S94</f>
        <v>19101.8</v>
      </c>
      <c r="X94" s="256"/>
      <c r="Y94" s="342"/>
      <c r="Z94" s="233"/>
      <c r="AA94" s="233"/>
      <c r="AB94" s="343"/>
      <c r="AC94" s="343"/>
      <c r="AD94" s="343"/>
      <c r="AE94" s="343"/>
    </row>
    <row r="95" spans="2:31" ht="12.75">
      <c r="B95" s="258"/>
      <c r="C95" s="258"/>
      <c r="D95" s="233"/>
      <c r="E95" s="233"/>
      <c r="F95" s="42">
        <v>2</v>
      </c>
      <c r="G95" s="150" t="s">
        <v>469</v>
      </c>
      <c r="H95" s="233"/>
      <c r="I95" s="233">
        <v>67</v>
      </c>
      <c r="J95" s="340">
        <f t="shared" si="7"/>
        <v>67</v>
      </c>
      <c r="K95" s="43">
        <v>35</v>
      </c>
      <c r="L95" s="234">
        <v>10.47</v>
      </c>
      <c r="M95" s="273">
        <v>15.5</v>
      </c>
      <c r="N95" s="43">
        <v>110</v>
      </c>
      <c r="O95" s="233">
        <v>59</v>
      </c>
      <c r="P95" s="341"/>
      <c r="Q95" s="42"/>
      <c r="R95" s="43">
        <f t="shared" si="8"/>
        <v>67</v>
      </c>
      <c r="S95" s="256">
        <f t="shared" si="8"/>
        <v>67</v>
      </c>
      <c r="T95" s="256">
        <f>K95*S95</f>
        <v>2345</v>
      </c>
      <c r="U95" s="256">
        <f>M95*S95</f>
        <v>1038.5</v>
      </c>
      <c r="V95" s="256">
        <f>N95*S95</f>
        <v>7370</v>
      </c>
      <c r="W95" s="256">
        <f>O95*S95</f>
        <v>3953</v>
      </c>
      <c r="X95" s="256"/>
      <c r="Y95" s="342"/>
      <c r="Z95" s="233"/>
      <c r="AA95" s="233"/>
      <c r="AB95" s="343"/>
      <c r="AC95" s="343"/>
      <c r="AD95" s="343"/>
      <c r="AE95" s="343"/>
    </row>
    <row r="96" spans="2:31" ht="12.75">
      <c r="B96" s="258"/>
      <c r="C96" s="258"/>
      <c r="D96" s="233"/>
      <c r="E96" s="233"/>
      <c r="F96" s="42">
        <v>3</v>
      </c>
      <c r="G96" s="150" t="s">
        <v>460</v>
      </c>
      <c r="H96" s="233"/>
      <c r="I96" s="233">
        <v>29.8</v>
      </c>
      <c r="J96" s="340">
        <f t="shared" si="7"/>
        <v>29.8</v>
      </c>
      <c r="K96" s="43">
        <v>20</v>
      </c>
      <c r="L96" s="234">
        <v>4.3</v>
      </c>
      <c r="M96" s="273">
        <v>5.8</v>
      </c>
      <c r="N96" s="151">
        <v>1200</v>
      </c>
      <c r="O96" s="233">
        <v>80</v>
      </c>
      <c r="P96" s="341"/>
      <c r="Q96" s="42"/>
      <c r="R96" s="43">
        <f t="shared" si="8"/>
        <v>29.8</v>
      </c>
      <c r="S96" s="256">
        <f t="shared" si="8"/>
        <v>29.8</v>
      </c>
      <c r="T96" s="256">
        <f>K96*S96</f>
        <v>596</v>
      </c>
      <c r="U96" s="256">
        <f>M96*S96</f>
        <v>172.84</v>
      </c>
      <c r="V96" s="256">
        <f>N96*S96</f>
        <v>35760</v>
      </c>
      <c r="W96" s="256">
        <f>O96*S96</f>
        <v>2384</v>
      </c>
      <c r="X96" s="256"/>
      <c r="Y96" s="342"/>
      <c r="Z96" s="233"/>
      <c r="AA96" s="233"/>
      <c r="AB96" s="343"/>
      <c r="AC96" s="343"/>
      <c r="AD96" s="343"/>
      <c r="AE96" s="343"/>
    </row>
    <row r="97" spans="2:31" ht="12.75">
      <c r="B97" s="258"/>
      <c r="C97" s="258"/>
      <c r="D97" s="233"/>
      <c r="E97" s="233"/>
      <c r="F97" s="42">
        <v>4</v>
      </c>
      <c r="G97" s="150" t="s">
        <v>470</v>
      </c>
      <c r="H97" s="233"/>
      <c r="I97" s="233">
        <v>67</v>
      </c>
      <c r="J97" s="340">
        <f t="shared" si="7"/>
        <v>67</v>
      </c>
      <c r="K97" s="43">
        <v>20</v>
      </c>
      <c r="L97" s="234">
        <v>5.4</v>
      </c>
      <c r="M97" s="273">
        <v>3.2</v>
      </c>
      <c r="N97" s="43">
        <v>80</v>
      </c>
      <c r="O97" s="233">
        <v>30</v>
      </c>
      <c r="P97" s="341"/>
      <c r="Q97" s="42"/>
      <c r="R97" s="43">
        <f t="shared" si="8"/>
        <v>67</v>
      </c>
      <c r="S97" s="256">
        <f t="shared" si="8"/>
        <v>67</v>
      </c>
      <c r="T97" s="256">
        <f>K97*S97</f>
        <v>1340</v>
      </c>
      <c r="U97" s="256">
        <f>M97*S97</f>
        <v>214.4</v>
      </c>
      <c r="V97" s="256">
        <f>N97*S97</f>
        <v>5360</v>
      </c>
      <c r="W97" s="256">
        <f>O97*S97</f>
        <v>2010</v>
      </c>
      <c r="X97" s="256"/>
      <c r="Y97" s="342"/>
      <c r="Z97" s="233"/>
      <c r="AA97" s="233"/>
      <c r="AB97" s="343"/>
      <c r="AC97" s="343"/>
      <c r="AD97" s="343"/>
      <c r="AE97" s="343"/>
    </row>
    <row r="98" spans="2:31" ht="12.75">
      <c r="B98" s="258"/>
      <c r="C98" s="258"/>
      <c r="D98" s="233"/>
      <c r="E98" s="233"/>
      <c r="F98" s="42">
        <v>5</v>
      </c>
      <c r="G98" s="150" t="s">
        <v>465</v>
      </c>
      <c r="H98" s="233"/>
      <c r="I98" s="233">
        <v>29.8</v>
      </c>
      <c r="J98" s="340">
        <f t="shared" si="7"/>
        <v>29.8</v>
      </c>
      <c r="K98" s="43">
        <v>50</v>
      </c>
      <c r="L98" s="234">
        <v>3.71</v>
      </c>
      <c r="M98" s="273">
        <v>3.48</v>
      </c>
      <c r="N98" s="151">
        <v>8380</v>
      </c>
      <c r="O98" s="233">
        <v>38</v>
      </c>
      <c r="P98" s="341"/>
      <c r="Q98" s="42"/>
      <c r="R98" s="43">
        <f t="shared" si="8"/>
        <v>29.8</v>
      </c>
      <c r="S98" s="256">
        <f t="shared" si="8"/>
        <v>29.8</v>
      </c>
      <c r="T98" s="256">
        <f>K98*S98</f>
        <v>1490</v>
      </c>
      <c r="U98" s="256">
        <f>M98*S98</f>
        <v>103.70400000000001</v>
      </c>
      <c r="V98" s="256">
        <f>N98*S98</f>
        <v>249724</v>
      </c>
      <c r="W98" s="256">
        <f>O98*S98</f>
        <v>1132.4</v>
      </c>
      <c r="X98" s="256"/>
      <c r="Y98" s="342"/>
      <c r="Z98" s="233"/>
      <c r="AA98" s="233"/>
      <c r="AB98" s="343"/>
      <c r="AC98" s="343"/>
      <c r="AD98" s="343"/>
      <c r="AE98" s="343"/>
    </row>
    <row r="99" spans="2:31" ht="12.75">
      <c r="B99" s="258"/>
      <c r="C99" s="258"/>
      <c r="D99" s="233"/>
      <c r="E99" s="233"/>
      <c r="F99" s="42">
        <v>6</v>
      </c>
      <c r="G99" s="206" t="s">
        <v>750</v>
      </c>
      <c r="H99" s="233"/>
      <c r="I99" s="233">
        <v>67</v>
      </c>
      <c r="J99" s="340">
        <f t="shared" si="7"/>
        <v>67</v>
      </c>
      <c r="K99" s="43">
        <v>20</v>
      </c>
      <c r="L99" s="234">
        <v>6.6</v>
      </c>
      <c r="M99" s="235">
        <v>0.48</v>
      </c>
      <c r="N99" s="43">
        <v>19</v>
      </c>
      <c r="O99" s="233">
        <v>1</v>
      </c>
      <c r="P99" s="341"/>
      <c r="Q99" s="42"/>
      <c r="R99" s="43"/>
      <c r="S99" s="256"/>
      <c r="T99" s="256"/>
      <c r="U99" s="256"/>
      <c r="V99" s="256"/>
      <c r="W99" s="256"/>
      <c r="X99" s="256"/>
      <c r="Y99" s="342"/>
      <c r="Z99" s="233">
        <f>I99</f>
        <v>67</v>
      </c>
      <c r="AA99" s="233">
        <f>J99</f>
        <v>67</v>
      </c>
      <c r="AB99" s="343">
        <f>K99*AA99</f>
        <v>1340</v>
      </c>
      <c r="AC99" s="343">
        <f>M99*AA99</f>
        <v>32.16</v>
      </c>
      <c r="AD99" s="343">
        <f>N99*AA99</f>
        <v>1273</v>
      </c>
      <c r="AE99" s="343">
        <f>O99*AA99</f>
        <v>67</v>
      </c>
    </row>
    <row r="100" spans="2:31" ht="12.75">
      <c r="B100" s="258"/>
      <c r="C100" s="258"/>
      <c r="D100" s="233"/>
      <c r="E100" s="233"/>
      <c r="F100" s="42"/>
      <c r="G100" s="206"/>
      <c r="H100" s="233"/>
      <c r="I100" s="233"/>
      <c r="J100" s="340"/>
      <c r="K100" s="43"/>
      <c r="L100" s="234"/>
      <c r="M100" s="235"/>
      <c r="N100" s="43"/>
      <c r="O100" s="233"/>
      <c r="P100" s="341"/>
      <c r="Q100" s="42"/>
      <c r="R100" s="43"/>
      <c r="S100" s="256"/>
      <c r="T100" s="256"/>
      <c r="U100" s="256"/>
      <c r="V100" s="256"/>
      <c r="W100" s="256"/>
      <c r="X100" s="256"/>
      <c r="Y100" s="342"/>
      <c r="Z100" s="233"/>
      <c r="AA100" s="233"/>
      <c r="AB100" s="343"/>
      <c r="AC100" s="343"/>
      <c r="AD100" s="343"/>
      <c r="AE100" s="343"/>
    </row>
    <row r="101" spans="2:31" ht="12.75">
      <c r="B101" s="258" t="s">
        <v>393</v>
      </c>
      <c r="C101" s="258" t="s">
        <v>752</v>
      </c>
      <c r="D101" s="233" t="s">
        <v>747</v>
      </c>
      <c r="E101" s="233" t="s">
        <v>378</v>
      </c>
      <c r="F101" s="42">
        <v>1</v>
      </c>
      <c r="G101" s="150" t="s">
        <v>458</v>
      </c>
      <c r="H101" s="233"/>
      <c r="I101" s="233">
        <v>7.69</v>
      </c>
      <c r="J101" s="340">
        <f aca="true" t="shared" si="9" ref="J101:J106">I101</f>
        <v>7.69</v>
      </c>
      <c r="K101" s="43">
        <v>70</v>
      </c>
      <c r="L101" s="234">
        <v>10.58</v>
      </c>
      <c r="M101" s="273">
        <v>41</v>
      </c>
      <c r="N101" s="151">
        <v>1200</v>
      </c>
      <c r="O101" s="233">
        <v>751</v>
      </c>
      <c r="P101" s="341"/>
      <c r="Q101" s="42"/>
      <c r="R101" s="43">
        <f aca="true" t="shared" si="10" ref="R101:S105">I101</f>
        <v>7.69</v>
      </c>
      <c r="S101" s="256">
        <f t="shared" si="10"/>
        <v>7.69</v>
      </c>
      <c r="T101" s="256">
        <f>K101*S101</f>
        <v>538.3000000000001</v>
      </c>
      <c r="U101" s="256">
        <f>M101*S101</f>
        <v>315.29</v>
      </c>
      <c r="V101" s="256">
        <f>N101*S101</f>
        <v>9228</v>
      </c>
      <c r="W101" s="256">
        <f>O101*S101</f>
        <v>5775.1900000000005</v>
      </c>
      <c r="X101" s="256"/>
      <c r="Y101" s="342"/>
      <c r="Z101" s="233"/>
      <c r="AA101" s="233"/>
      <c r="AB101" s="343"/>
      <c r="AC101" s="343"/>
      <c r="AD101" s="343"/>
      <c r="AE101" s="343"/>
    </row>
    <row r="102" spans="2:31" ht="12.75">
      <c r="B102" s="258"/>
      <c r="C102" s="258"/>
      <c r="D102" s="233"/>
      <c r="E102" s="233"/>
      <c r="F102" s="42">
        <v>2</v>
      </c>
      <c r="G102" s="150" t="s">
        <v>479</v>
      </c>
      <c r="H102" s="233"/>
      <c r="I102" s="233">
        <v>19.22</v>
      </c>
      <c r="J102" s="340">
        <f t="shared" si="9"/>
        <v>19.22</v>
      </c>
      <c r="K102" s="43">
        <v>35</v>
      </c>
      <c r="L102" s="234">
        <v>10.47</v>
      </c>
      <c r="M102" s="273">
        <v>9.5</v>
      </c>
      <c r="N102" s="43">
        <v>140</v>
      </c>
      <c r="O102" s="233">
        <v>90</v>
      </c>
      <c r="P102" s="341"/>
      <c r="Q102" s="42"/>
      <c r="R102" s="43">
        <f t="shared" si="10"/>
        <v>19.22</v>
      </c>
      <c r="S102" s="256">
        <f t="shared" si="10"/>
        <v>19.22</v>
      </c>
      <c r="T102" s="256">
        <f>K102*S102</f>
        <v>672.6999999999999</v>
      </c>
      <c r="U102" s="256">
        <f>M102*S102</f>
        <v>182.58999999999997</v>
      </c>
      <c r="V102" s="256">
        <f>N102*S102</f>
        <v>2690.7999999999997</v>
      </c>
      <c r="W102" s="256">
        <f>O102*S102</f>
        <v>1729.8</v>
      </c>
      <c r="X102" s="256"/>
      <c r="Y102" s="342"/>
      <c r="Z102" s="233"/>
      <c r="AA102" s="233"/>
      <c r="AB102" s="343"/>
      <c r="AC102" s="343"/>
      <c r="AD102" s="343"/>
      <c r="AE102" s="343"/>
    </row>
    <row r="103" spans="2:31" ht="12.75">
      <c r="B103" s="258"/>
      <c r="C103" s="258"/>
      <c r="D103" s="233"/>
      <c r="E103" s="233"/>
      <c r="F103" s="42">
        <v>3</v>
      </c>
      <c r="G103" s="150" t="s">
        <v>460</v>
      </c>
      <c r="H103" s="233"/>
      <c r="I103" s="233">
        <v>7.69</v>
      </c>
      <c r="J103" s="340">
        <f t="shared" si="9"/>
        <v>7.69</v>
      </c>
      <c r="K103" s="43">
        <v>20</v>
      </c>
      <c r="L103" s="234">
        <v>4.3</v>
      </c>
      <c r="M103" s="273">
        <v>5.8</v>
      </c>
      <c r="N103" s="151">
        <v>1200</v>
      </c>
      <c r="O103" s="233">
        <v>80</v>
      </c>
      <c r="P103" s="341"/>
      <c r="Q103" s="42"/>
      <c r="R103" s="43">
        <f t="shared" si="10"/>
        <v>7.69</v>
      </c>
      <c r="S103" s="256">
        <f t="shared" si="10"/>
        <v>7.69</v>
      </c>
      <c r="T103" s="256">
        <f>K103*S103</f>
        <v>153.8</v>
      </c>
      <c r="U103" s="256">
        <f>M103*S103</f>
        <v>44.602000000000004</v>
      </c>
      <c r="V103" s="256">
        <f>N103*S103</f>
        <v>9228</v>
      </c>
      <c r="W103" s="256">
        <f>O103*S103</f>
        <v>615.2</v>
      </c>
      <c r="X103" s="256"/>
      <c r="Y103" s="342"/>
      <c r="Z103" s="233"/>
      <c r="AA103" s="233"/>
      <c r="AB103" s="343"/>
      <c r="AC103" s="343"/>
      <c r="AD103" s="343"/>
      <c r="AE103" s="343"/>
    </row>
    <row r="104" spans="2:31" ht="12.75">
      <c r="B104" s="258"/>
      <c r="C104" s="258"/>
      <c r="D104" s="233"/>
      <c r="E104" s="233"/>
      <c r="F104" s="42">
        <v>4</v>
      </c>
      <c r="G104" s="150" t="s">
        <v>480</v>
      </c>
      <c r="H104" s="233"/>
      <c r="I104" s="233">
        <v>19.22</v>
      </c>
      <c r="J104" s="340">
        <f t="shared" si="9"/>
        <v>19.22</v>
      </c>
      <c r="K104" s="43">
        <v>20</v>
      </c>
      <c r="L104" s="234">
        <v>5.4</v>
      </c>
      <c r="M104" s="273">
        <v>3.2</v>
      </c>
      <c r="N104" s="43">
        <v>80</v>
      </c>
      <c r="O104" s="233">
        <v>30</v>
      </c>
      <c r="P104" s="341"/>
      <c r="Q104" s="42"/>
      <c r="R104" s="43">
        <f t="shared" si="10"/>
        <v>19.22</v>
      </c>
      <c r="S104" s="256">
        <f t="shared" si="10"/>
        <v>19.22</v>
      </c>
      <c r="T104" s="256">
        <f>K104*S104</f>
        <v>384.4</v>
      </c>
      <c r="U104" s="256">
        <f>M104*S104</f>
        <v>61.504</v>
      </c>
      <c r="V104" s="256">
        <f>N104*S104</f>
        <v>1537.6</v>
      </c>
      <c r="W104" s="256">
        <f>O104*S104</f>
        <v>576.5999999999999</v>
      </c>
      <c r="X104" s="256"/>
      <c r="Y104" s="342"/>
      <c r="Z104" s="233"/>
      <c r="AA104" s="233"/>
      <c r="AB104" s="343"/>
      <c r="AC104" s="343"/>
      <c r="AD104" s="343"/>
      <c r="AE104" s="343"/>
    </row>
    <row r="105" spans="2:31" ht="12.75">
      <c r="B105" s="258"/>
      <c r="C105" s="258"/>
      <c r="D105" s="233"/>
      <c r="E105" s="233"/>
      <c r="F105" s="42">
        <v>5</v>
      </c>
      <c r="G105" s="150" t="s">
        <v>465</v>
      </c>
      <c r="H105" s="233"/>
      <c r="I105" s="233">
        <v>7.69</v>
      </c>
      <c r="J105" s="340">
        <f t="shared" si="9"/>
        <v>7.69</v>
      </c>
      <c r="K105" s="43">
        <v>50</v>
      </c>
      <c r="L105" s="234">
        <v>3.71</v>
      </c>
      <c r="M105" s="273">
        <v>3.48</v>
      </c>
      <c r="N105" s="151">
        <v>8380</v>
      </c>
      <c r="O105" s="233">
        <v>38</v>
      </c>
      <c r="P105" s="341"/>
      <c r="Q105" s="42"/>
      <c r="R105" s="43">
        <f t="shared" si="10"/>
        <v>7.69</v>
      </c>
      <c r="S105" s="256">
        <f t="shared" si="10"/>
        <v>7.69</v>
      </c>
      <c r="T105" s="256">
        <f>K105*S105</f>
        <v>384.5</v>
      </c>
      <c r="U105" s="256">
        <f>M105*S105</f>
        <v>26.761200000000002</v>
      </c>
      <c r="V105" s="256">
        <f>N105*S105</f>
        <v>64442.200000000004</v>
      </c>
      <c r="W105" s="256">
        <f>O105*S105</f>
        <v>292.22</v>
      </c>
      <c r="X105" s="256"/>
      <c r="Y105" s="342"/>
      <c r="Z105" s="233"/>
      <c r="AA105" s="233"/>
      <c r="AB105" s="343"/>
      <c r="AC105" s="343"/>
      <c r="AD105" s="343"/>
      <c r="AE105" s="343"/>
    </row>
    <row r="106" spans="2:31" ht="12.75">
      <c r="B106" s="258"/>
      <c r="C106" s="258"/>
      <c r="D106" s="233"/>
      <c r="E106" s="233"/>
      <c r="F106" s="42">
        <v>6</v>
      </c>
      <c r="G106" s="206" t="s">
        <v>753</v>
      </c>
      <c r="H106" s="233"/>
      <c r="I106" s="233">
        <v>19.22</v>
      </c>
      <c r="J106" s="340">
        <f t="shared" si="9"/>
        <v>19.22</v>
      </c>
      <c r="K106" s="43">
        <v>20</v>
      </c>
      <c r="L106" s="234">
        <v>6.6</v>
      </c>
      <c r="M106" s="235">
        <v>0.48</v>
      </c>
      <c r="N106" s="43">
        <v>19</v>
      </c>
      <c r="O106" s="233">
        <v>1</v>
      </c>
      <c r="P106" s="341"/>
      <c r="Q106" s="42"/>
      <c r="R106" s="43"/>
      <c r="S106" s="256"/>
      <c r="T106" s="256"/>
      <c r="U106" s="256"/>
      <c r="V106" s="256"/>
      <c r="W106" s="256"/>
      <c r="X106" s="256"/>
      <c r="Y106" s="342"/>
      <c r="Z106" s="233">
        <f>I106</f>
        <v>19.22</v>
      </c>
      <c r="AA106" s="233">
        <f>J106</f>
        <v>19.22</v>
      </c>
      <c r="AB106" s="343">
        <f>K106*AA106</f>
        <v>384.4</v>
      </c>
      <c r="AC106" s="343">
        <f>M106*AA106</f>
        <v>9.225599999999998</v>
      </c>
      <c r="AD106" s="343">
        <f>N106*AA106</f>
        <v>365.17999999999995</v>
      </c>
      <c r="AE106" s="343">
        <f>O106*AA106</f>
        <v>19.22</v>
      </c>
    </row>
    <row r="107" spans="2:31" ht="12.75">
      <c r="B107" s="258"/>
      <c r="C107" s="258"/>
      <c r="D107" s="233"/>
      <c r="E107" s="233"/>
      <c r="F107" s="42"/>
      <c r="G107" s="206"/>
      <c r="H107" s="233"/>
      <c r="I107" s="233"/>
      <c r="J107" s="340"/>
      <c r="K107" s="43"/>
      <c r="L107" s="234"/>
      <c r="M107" s="235"/>
      <c r="N107" s="43"/>
      <c r="O107" s="233"/>
      <c r="P107" s="341"/>
      <c r="Q107" s="42"/>
      <c r="R107" s="43"/>
      <c r="S107" s="256"/>
      <c r="T107" s="256"/>
      <c r="U107" s="256"/>
      <c r="V107" s="256"/>
      <c r="W107" s="256"/>
      <c r="X107" s="256"/>
      <c r="Y107" s="342"/>
      <c r="Z107" s="233"/>
      <c r="AA107" s="233"/>
      <c r="AB107" s="343"/>
      <c r="AC107" s="343"/>
      <c r="AD107" s="343"/>
      <c r="AE107" s="343"/>
    </row>
    <row r="108" spans="2:31" ht="12.75">
      <c r="B108" s="258" t="s">
        <v>395</v>
      </c>
      <c r="C108" s="258" t="s">
        <v>754</v>
      </c>
      <c r="D108" s="233" t="s">
        <v>747</v>
      </c>
      <c r="E108" s="233" t="s">
        <v>378</v>
      </c>
      <c r="F108" s="42">
        <v>1</v>
      </c>
      <c r="G108" s="150" t="s">
        <v>458</v>
      </c>
      <c r="H108" s="233"/>
      <c r="I108" s="233">
        <v>23</v>
      </c>
      <c r="J108" s="340">
        <v>23</v>
      </c>
      <c r="K108" s="43">
        <v>70</v>
      </c>
      <c r="L108" s="234">
        <v>10.58</v>
      </c>
      <c r="M108" s="273">
        <v>41</v>
      </c>
      <c r="N108" s="151">
        <v>1200</v>
      </c>
      <c r="O108" s="233">
        <v>751</v>
      </c>
      <c r="P108" s="341"/>
      <c r="Q108" s="42"/>
      <c r="R108" s="43">
        <f aca="true" t="shared" si="11" ref="R108:S112">I108</f>
        <v>23</v>
      </c>
      <c r="S108" s="256">
        <f t="shared" si="11"/>
        <v>23</v>
      </c>
      <c r="T108" s="256">
        <f>K108*S108</f>
        <v>1610</v>
      </c>
      <c r="U108" s="256">
        <f>M108*S108</f>
        <v>943</v>
      </c>
      <c r="V108" s="256">
        <f>N108*S108</f>
        <v>27600</v>
      </c>
      <c r="W108" s="256">
        <f>O108*S108</f>
        <v>17273</v>
      </c>
      <c r="X108" s="256"/>
      <c r="Y108" s="342"/>
      <c r="Z108" s="233"/>
      <c r="AA108" s="233"/>
      <c r="AB108" s="343"/>
      <c r="AC108" s="343"/>
      <c r="AD108" s="343"/>
      <c r="AE108" s="343"/>
    </row>
    <row r="109" spans="2:31" ht="12.75">
      <c r="B109" s="258"/>
      <c r="C109" s="258"/>
      <c r="D109" s="233"/>
      <c r="E109" s="233"/>
      <c r="F109" s="42">
        <v>2</v>
      </c>
      <c r="G109" s="150" t="s">
        <v>479</v>
      </c>
      <c r="H109" s="233"/>
      <c r="I109" s="233">
        <v>57.7</v>
      </c>
      <c r="J109" s="340">
        <v>57.7</v>
      </c>
      <c r="K109" s="43">
        <v>35</v>
      </c>
      <c r="L109" s="234">
        <v>10.47</v>
      </c>
      <c r="M109" s="273">
        <v>9.5</v>
      </c>
      <c r="N109" s="43">
        <v>140</v>
      </c>
      <c r="O109" s="233">
        <v>90</v>
      </c>
      <c r="P109" s="341"/>
      <c r="Q109" s="42"/>
      <c r="R109" s="43">
        <f t="shared" si="11"/>
        <v>57.7</v>
      </c>
      <c r="S109" s="256">
        <f t="shared" si="11"/>
        <v>57.7</v>
      </c>
      <c r="T109" s="256">
        <f>K109*S109</f>
        <v>2019.5</v>
      </c>
      <c r="U109" s="256">
        <f>M109*S109</f>
        <v>548.15</v>
      </c>
      <c r="V109" s="256">
        <f>N109*S109</f>
        <v>8078</v>
      </c>
      <c r="W109" s="256">
        <f>O109*S109</f>
        <v>5193</v>
      </c>
      <c r="X109" s="256"/>
      <c r="Y109" s="342"/>
      <c r="Z109" s="233"/>
      <c r="AA109" s="233"/>
      <c r="AB109" s="343"/>
      <c r="AC109" s="343"/>
      <c r="AD109" s="343"/>
      <c r="AE109" s="343"/>
    </row>
    <row r="110" spans="2:31" ht="12.75">
      <c r="B110" s="258"/>
      <c r="C110" s="258"/>
      <c r="D110" s="233"/>
      <c r="E110" s="233"/>
      <c r="F110" s="42">
        <v>3</v>
      </c>
      <c r="G110" s="150" t="s">
        <v>460</v>
      </c>
      <c r="H110" s="233"/>
      <c r="I110" s="233">
        <v>23</v>
      </c>
      <c r="J110" s="340">
        <v>23</v>
      </c>
      <c r="K110" s="43">
        <v>20</v>
      </c>
      <c r="L110" s="234">
        <v>4.3</v>
      </c>
      <c r="M110" s="273">
        <v>5.8</v>
      </c>
      <c r="N110" s="151">
        <v>1200</v>
      </c>
      <c r="O110" s="233">
        <v>80</v>
      </c>
      <c r="P110" s="341"/>
      <c r="Q110" s="42"/>
      <c r="R110" s="43">
        <f t="shared" si="11"/>
        <v>23</v>
      </c>
      <c r="S110" s="256">
        <f t="shared" si="11"/>
        <v>23</v>
      </c>
      <c r="T110" s="256">
        <f>K110*S110</f>
        <v>460</v>
      </c>
      <c r="U110" s="256">
        <f>M110*S110</f>
        <v>133.4</v>
      </c>
      <c r="V110" s="256">
        <f>N110*S110</f>
        <v>27600</v>
      </c>
      <c r="W110" s="256">
        <f>O110*S110</f>
        <v>1840</v>
      </c>
      <c r="X110" s="256"/>
      <c r="Y110" s="342"/>
      <c r="Z110" s="233"/>
      <c r="AA110" s="233"/>
      <c r="AB110" s="343"/>
      <c r="AC110" s="343"/>
      <c r="AD110" s="343"/>
      <c r="AE110" s="343"/>
    </row>
    <row r="111" spans="2:31" ht="12.75">
      <c r="B111" s="258"/>
      <c r="C111" s="258"/>
      <c r="D111" s="233"/>
      <c r="E111" s="233"/>
      <c r="F111" s="42">
        <v>4</v>
      </c>
      <c r="G111" s="150" t="s">
        <v>480</v>
      </c>
      <c r="H111" s="233"/>
      <c r="I111" s="233">
        <v>57.7</v>
      </c>
      <c r="J111" s="340">
        <v>57.7</v>
      </c>
      <c r="K111" s="43">
        <v>20</v>
      </c>
      <c r="L111" s="234">
        <v>5.4</v>
      </c>
      <c r="M111" s="273">
        <v>3.2</v>
      </c>
      <c r="N111" s="43">
        <v>80</v>
      </c>
      <c r="O111" s="233">
        <v>30</v>
      </c>
      <c r="P111" s="341"/>
      <c r="Q111" s="42"/>
      <c r="R111" s="43">
        <f t="shared" si="11"/>
        <v>57.7</v>
      </c>
      <c r="S111" s="256">
        <f t="shared" si="11"/>
        <v>57.7</v>
      </c>
      <c r="T111" s="256">
        <f>K111*S111</f>
        <v>1154</v>
      </c>
      <c r="U111" s="256">
        <f>M111*S111</f>
        <v>184.64000000000001</v>
      </c>
      <c r="V111" s="256">
        <f>N111*S111</f>
        <v>4616</v>
      </c>
      <c r="W111" s="256">
        <f>O111*S111</f>
        <v>1731</v>
      </c>
      <c r="X111" s="256"/>
      <c r="Y111" s="342"/>
      <c r="Z111" s="233"/>
      <c r="AA111" s="233"/>
      <c r="AB111" s="343"/>
      <c r="AC111" s="343"/>
      <c r="AD111" s="343"/>
      <c r="AE111" s="343"/>
    </row>
    <row r="112" spans="2:31" ht="12.75">
      <c r="B112" s="258"/>
      <c r="C112" s="258"/>
      <c r="D112" s="233"/>
      <c r="E112" s="233"/>
      <c r="F112" s="42">
        <v>5</v>
      </c>
      <c r="G112" s="150" t="s">
        <v>465</v>
      </c>
      <c r="H112" s="233"/>
      <c r="I112" s="233">
        <v>23</v>
      </c>
      <c r="J112" s="340">
        <v>23</v>
      </c>
      <c r="K112" s="43">
        <v>50</v>
      </c>
      <c r="L112" s="234">
        <v>3.71</v>
      </c>
      <c r="M112" s="273">
        <v>3.48</v>
      </c>
      <c r="N112" s="151">
        <v>8380</v>
      </c>
      <c r="O112" s="233">
        <v>38</v>
      </c>
      <c r="P112" s="341"/>
      <c r="Q112" s="42"/>
      <c r="R112" s="43">
        <f t="shared" si="11"/>
        <v>23</v>
      </c>
      <c r="S112" s="256">
        <f t="shared" si="11"/>
        <v>23</v>
      </c>
      <c r="T112" s="256">
        <f>K112*S112</f>
        <v>1150</v>
      </c>
      <c r="U112" s="256">
        <f>M112*S112</f>
        <v>80.04</v>
      </c>
      <c r="V112" s="256">
        <f>N112*S112</f>
        <v>192740</v>
      </c>
      <c r="W112" s="256">
        <f>O112*S112</f>
        <v>874</v>
      </c>
      <c r="X112" s="256"/>
      <c r="Y112" s="342"/>
      <c r="Z112" s="233"/>
      <c r="AA112" s="233"/>
      <c r="AB112" s="343"/>
      <c r="AC112" s="343"/>
      <c r="AD112" s="343"/>
      <c r="AE112" s="343"/>
    </row>
    <row r="113" spans="2:31" ht="12.75">
      <c r="B113" s="258"/>
      <c r="C113" s="258"/>
      <c r="D113" s="233"/>
      <c r="E113" s="233"/>
      <c r="F113" s="42">
        <v>6</v>
      </c>
      <c r="G113" s="206" t="s">
        <v>753</v>
      </c>
      <c r="H113" s="233"/>
      <c r="I113" s="233">
        <v>57.7</v>
      </c>
      <c r="J113" s="340">
        <v>57.7</v>
      </c>
      <c r="K113" s="43">
        <v>20</v>
      </c>
      <c r="L113" s="234">
        <v>6.6</v>
      </c>
      <c r="M113" s="235">
        <v>0.48</v>
      </c>
      <c r="N113" s="43">
        <v>19</v>
      </c>
      <c r="O113" s="233">
        <v>1</v>
      </c>
      <c r="P113" s="341"/>
      <c r="Q113" s="42"/>
      <c r="R113" s="43"/>
      <c r="S113" s="256"/>
      <c r="T113" s="256"/>
      <c r="U113" s="256"/>
      <c r="V113" s="256"/>
      <c r="W113" s="256"/>
      <c r="X113" s="256"/>
      <c r="Y113" s="342"/>
      <c r="Z113" s="233">
        <f>I113</f>
        <v>57.7</v>
      </c>
      <c r="AA113" s="233">
        <f>J113</f>
        <v>57.7</v>
      </c>
      <c r="AB113" s="343">
        <f>K113*AA113</f>
        <v>1154</v>
      </c>
      <c r="AC113" s="343">
        <f>M113*AA113</f>
        <v>27.696</v>
      </c>
      <c r="AD113" s="343">
        <f>N113*AA113</f>
        <v>1096.3</v>
      </c>
      <c r="AE113" s="343">
        <f>O113*AA113</f>
        <v>57.7</v>
      </c>
    </row>
    <row r="114" spans="2:31" ht="12.75">
      <c r="B114" s="258"/>
      <c r="C114" s="258"/>
      <c r="D114" s="233"/>
      <c r="E114" s="233"/>
      <c r="F114" s="42"/>
      <c r="G114" s="206"/>
      <c r="H114" s="233"/>
      <c r="I114" s="233"/>
      <c r="J114" s="340"/>
      <c r="K114" s="43"/>
      <c r="L114" s="234"/>
      <c r="M114" s="235"/>
      <c r="N114" s="43"/>
      <c r="O114" s="233"/>
      <c r="P114" s="341"/>
      <c r="Q114" s="341"/>
      <c r="R114" s="351"/>
      <c r="S114" s="256"/>
      <c r="T114" s="256"/>
      <c r="U114" s="256"/>
      <c r="V114" s="256"/>
      <c r="W114" s="256"/>
      <c r="X114" s="256"/>
      <c r="Y114" s="342"/>
      <c r="Z114" s="334"/>
      <c r="AA114" s="233"/>
      <c r="AB114" s="343"/>
      <c r="AC114" s="343"/>
      <c r="AD114" s="343"/>
      <c r="AE114" s="343"/>
    </row>
    <row r="115" spans="2:31" ht="12.75">
      <c r="B115" s="258"/>
      <c r="C115" s="258"/>
      <c r="D115" s="233"/>
      <c r="E115" s="233"/>
      <c r="F115" s="42"/>
      <c r="G115" s="206"/>
      <c r="H115" s="233"/>
      <c r="I115" s="233"/>
      <c r="J115" s="340"/>
      <c r="K115" s="43"/>
      <c r="L115" s="234"/>
      <c r="M115" s="235"/>
      <c r="N115" s="43"/>
      <c r="O115" s="233"/>
      <c r="P115" s="341"/>
      <c r="Q115" s="242">
        <f aca="true" t="shared" si="12" ref="Q115:W115">SUM(Q6:Q113)</f>
        <v>732</v>
      </c>
      <c r="R115" s="211">
        <f t="shared" si="12"/>
        <v>10667.109999999999</v>
      </c>
      <c r="S115" s="211">
        <f t="shared" si="12"/>
        <v>11399.109999999999</v>
      </c>
      <c r="T115" s="256">
        <f t="shared" si="12"/>
        <v>497639.2</v>
      </c>
      <c r="U115" s="256">
        <f t="shared" si="12"/>
        <v>117871.51919999997</v>
      </c>
      <c r="V115" s="256">
        <f t="shared" si="12"/>
        <v>10433225.4</v>
      </c>
      <c r="W115" s="256">
        <f t="shared" si="12"/>
        <v>703903.21</v>
      </c>
      <c r="X115" s="256"/>
      <c r="Y115" s="242">
        <f aca="true" t="shared" si="13" ref="Y115:AE115">SUM(Y6:Y113)</f>
        <v>5269.200000000001</v>
      </c>
      <c r="Z115" s="329">
        <f t="shared" si="13"/>
        <v>4745.3200000000015</v>
      </c>
      <c r="AA115" s="329">
        <f t="shared" si="13"/>
        <v>10014.520000000002</v>
      </c>
      <c r="AB115" s="343">
        <f t="shared" si="13"/>
        <v>210593.4</v>
      </c>
      <c r="AC115" s="343">
        <f t="shared" si="13"/>
        <v>3658.3336</v>
      </c>
      <c r="AD115" s="343">
        <f t="shared" si="13"/>
        <v>1383501.08</v>
      </c>
      <c r="AE115" s="343">
        <f t="shared" si="13"/>
        <v>126476.31999999999</v>
      </c>
    </row>
    <row r="116" spans="2:31" ht="12.75">
      <c r="B116" s="258"/>
      <c r="C116" s="258"/>
      <c r="D116" s="233"/>
      <c r="E116" s="233"/>
      <c r="F116" s="42"/>
      <c r="G116" s="206"/>
      <c r="H116" s="233"/>
      <c r="I116" s="233"/>
      <c r="J116" s="340"/>
      <c r="K116" s="43"/>
      <c r="L116" s="234"/>
      <c r="M116" s="235"/>
      <c r="N116" s="43"/>
      <c r="O116" s="233"/>
      <c r="P116" s="341"/>
      <c r="Q116" s="341"/>
      <c r="R116" s="351"/>
      <c r="S116" s="256"/>
      <c r="T116" s="211">
        <f>T115/$S$115</f>
        <v>43.655969632716946</v>
      </c>
      <c r="U116" s="210">
        <f>U115/$S$115</f>
        <v>10.340414225321098</v>
      </c>
      <c r="V116" s="211">
        <f>V115/$S$115</f>
        <v>915.266665555469</v>
      </c>
      <c r="W116" s="211">
        <f>W115/$S$115</f>
        <v>61.750716503305966</v>
      </c>
      <c r="X116" s="256"/>
      <c r="Y116" s="342"/>
      <c r="Z116" s="334"/>
      <c r="AA116" s="233"/>
      <c r="AB116" s="329">
        <f>AB115/$AA$115</f>
        <v>21.028806173436166</v>
      </c>
      <c r="AC116" s="330">
        <f>AC115/$AA$115</f>
        <v>0.3653029401309298</v>
      </c>
      <c r="AD116" s="329">
        <f>AD115/$AA$115</f>
        <v>138.14951490435885</v>
      </c>
      <c r="AE116" s="329">
        <f>AE115/$AA$115</f>
        <v>12.629294264727612</v>
      </c>
    </row>
    <row r="117" spans="2:31" ht="12.75">
      <c r="B117" s="258"/>
      <c r="C117" s="258"/>
      <c r="D117" s="233"/>
      <c r="E117" s="233"/>
      <c r="F117" s="42"/>
      <c r="G117" s="206"/>
      <c r="H117" s="233"/>
      <c r="I117" s="233"/>
      <c r="J117" s="340"/>
      <c r="K117" s="43"/>
      <c r="L117" s="234"/>
      <c r="M117" s="235"/>
      <c r="N117" s="43"/>
      <c r="O117" s="233"/>
      <c r="P117" s="341"/>
      <c r="Q117" s="341"/>
      <c r="R117" s="351"/>
      <c r="S117" s="256"/>
      <c r="T117" s="256"/>
      <c r="U117" s="256"/>
      <c r="V117" s="256"/>
      <c r="W117" s="256"/>
      <c r="X117" s="256"/>
      <c r="Y117" s="342"/>
      <c r="Z117" s="334"/>
      <c r="AA117" s="233"/>
      <c r="AB117" s="343"/>
      <c r="AC117" s="343"/>
      <c r="AD117" s="343"/>
      <c r="AE117" s="343"/>
    </row>
    <row r="118" spans="2:31" ht="12.75">
      <c r="B118" s="258"/>
      <c r="C118" s="258"/>
      <c r="D118" s="233"/>
      <c r="E118" s="233"/>
      <c r="F118" s="42"/>
      <c r="G118" s="206"/>
      <c r="H118" s="233"/>
      <c r="I118" s="233"/>
      <c r="J118" s="340"/>
      <c r="K118" s="43"/>
      <c r="L118" s="234"/>
      <c r="M118" s="235"/>
      <c r="N118" s="43"/>
      <c r="O118" s="233"/>
      <c r="P118" s="341"/>
      <c r="Q118" s="341"/>
      <c r="R118" s="351"/>
      <c r="S118" s="256"/>
      <c r="T118" s="256"/>
      <c r="U118" s="256"/>
      <c r="V118" s="256"/>
      <c r="W118" s="256"/>
      <c r="X118" s="256"/>
      <c r="Y118" s="342"/>
      <c r="Z118" s="334"/>
      <c r="AA118" s="233"/>
      <c r="AB118" s="343"/>
      <c r="AC118" s="343"/>
      <c r="AD118" s="343"/>
      <c r="AE118" s="343"/>
    </row>
    <row r="119" spans="2:31" ht="12.75">
      <c r="B119" s="258"/>
      <c r="C119" s="258"/>
      <c r="D119" s="233"/>
      <c r="E119" s="233"/>
      <c r="F119" s="42"/>
      <c r="G119" s="206"/>
      <c r="H119" s="233"/>
      <c r="I119" s="233"/>
      <c r="J119" s="340"/>
      <c r="K119" s="43"/>
      <c r="L119" s="234"/>
      <c r="M119" s="235"/>
      <c r="N119" s="43"/>
      <c r="O119" s="233"/>
      <c r="P119" s="341"/>
      <c r="Q119" s="352" t="s">
        <v>264</v>
      </c>
      <c r="R119" s="201"/>
      <c r="S119" s="352" t="s">
        <v>414</v>
      </c>
      <c r="T119" s="353" t="s">
        <v>755</v>
      </c>
      <c r="U119" s="353"/>
      <c r="V119" s="353"/>
      <c r="W119" s="353"/>
      <c r="X119" s="256"/>
      <c r="Y119" s="342"/>
      <c r="Z119" s="354" t="s">
        <v>756</v>
      </c>
      <c r="AA119" s="355"/>
      <c r="AB119" s="356"/>
      <c r="AC119" s="356"/>
      <c r="AD119" s="357"/>
      <c r="AE119" s="343"/>
    </row>
    <row r="120" spans="2:31" ht="12.75">
      <c r="B120" s="339" t="s">
        <v>757</v>
      </c>
      <c r="C120" s="339" t="s">
        <v>400</v>
      </c>
      <c r="D120" s="233"/>
      <c r="E120" s="233" t="s">
        <v>737</v>
      </c>
      <c r="F120" s="42">
        <v>1</v>
      </c>
      <c r="G120" s="150" t="s">
        <v>141</v>
      </c>
      <c r="H120" s="233"/>
      <c r="I120" s="233">
        <v>59.1</v>
      </c>
      <c r="J120" s="340">
        <v>59.1</v>
      </c>
      <c r="K120" s="43">
        <v>60</v>
      </c>
      <c r="L120" s="234">
        <v>8.05</v>
      </c>
      <c r="M120" s="235">
        <v>24</v>
      </c>
      <c r="N120" s="43">
        <v>2400</v>
      </c>
      <c r="O120" s="233">
        <v>100</v>
      </c>
      <c r="P120" s="341"/>
      <c r="Q120" s="42"/>
      <c r="R120" s="43">
        <f>I120</f>
        <v>59.1</v>
      </c>
      <c r="S120" s="358">
        <f>J120</f>
        <v>59.1</v>
      </c>
      <c r="T120" s="256">
        <f>K120*S120</f>
        <v>3546</v>
      </c>
      <c r="U120" s="256">
        <f>M120*S120</f>
        <v>1418.4</v>
      </c>
      <c r="V120" s="256">
        <f>N120*S120</f>
        <v>141840</v>
      </c>
      <c r="W120" s="256">
        <f>O120*S120</f>
        <v>5910</v>
      </c>
      <c r="X120" s="256"/>
      <c r="Y120" s="342"/>
      <c r="Z120" s="359"/>
      <c r="AA120" s="43" t="s">
        <v>758</v>
      </c>
      <c r="AB120" s="256">
        <f>SUM(AA6:AA27)</f>
        <v>4164</v>
      </c>
      <c r="AC120" s="256" t="s">
        <v>15</v>
      </c>
      <c r="AD120" s="360">
        <f>AB120/$AA$115</f>
        <v>0.4157962638249261</v>
      </c>
      <c r="AE120" s="343"/>
    </row>
    <row r="121" spans="2:31" ht="12.75">
      <c r="B121" s="258"/>
      <c r="C121" s="258"/>
      <c r="D121" s="233"/>
      <c r="E121" s="233"/>
      <c r="F121" s="42">
        <v>2</v>
      </c>
      <c r="G121" s="150" t="s">
        <v>27</v>
      </c>
      <c r="H121" s="233">
        <v>59.1</v>
      </c>
      <c r="I121" s="233"/>
      <c r="J121" s="340">
        <v>59.1</v>
      </c>
      <c r="K121" s="43">
        <v>20</v>
      </c>
      <c r="L121" s="234">
        <v>7.03</v>
      </c>
      <c r="M121" s="235">
        <v>0.23</v>
      </c>
      <c r="N121" s="43">
        <v>50</v>
      </c>
      <c r="O121" s="233">
        <v>10</v>
      </c>
      <c r="P121" s="341"/>
      <c r="Q121" s="42">
        <f>H121</f>
        <v>59.1</v>
      </c>
      <c r="R121" s="43"/>
      <c r="S121" s="358">
        <f>J121</f>
        <v>59.1</v>
      </c>
      <c r="T121" s="256">
        <f>K121*S121</f>
        <v>1182</v>
      </c>
      <c r="U121" s="256">
        <f>M121*S121</f>
        <v>13.593000000000002</v>
      </c>
      <c r="V121" s="256">
        <f>N121*S121</f>
        <v>2955</v>
      </c>
      <c r="W121" s="256">
        <f>O121*S121</f>
        <v>591</v>
      </c>
      <c r="X121" s="256"/>
      <c r="Y121" s="342"/>
      <c r="Z121" s="359"/>
      <c r="AA121" s="43" t="s">
        <v>759</v>
      </c>
      <c r="AB121" s="256">
        <f>SUM(AA29:AA46)</f>
        <v>5409</v>
      </c>
      <c r="AC121" s="256" t="s">
        <v>15</v>
      </c>
      <c r="AD121" s="360">
        <f>AB121/$AA$115</f>
        <v>0.5401157519282002</v>
      </c>
      <c r="AE121" s="343"/>
    </row>
    <row r="122" spans="2:31" ht="12.75">
      <c r="B122" s="258"/>
      <c r="C122" s="258"/>
      <c r="D122" s="233"/>
      <c r="E122" s="233"/>
      <c r="F122" s="42"/>
      <c r="G122" s="206"/>
      <c r="H122" s="233"/>
      <c r="I122" s="233"/>
      <c r="J122" s="340"/>
      <c r="K122" s="43"/>
      <c r="L122" s="234"/>
      <c r="M122" s="235"/>
      <c r="N122" s="43"/>
      <c r="O122" s="233"/>
      <c r="P122" s="341"/>
      <c r="Q122" s="42"/>
      <c r="R122" s="43"/>
      <c r="S122" s="358"/>
      <c r="T122" s="256"/>
      <c r="U122" s="256"/>
      <c r="V122" s="256"/>
      <c r="W122" s="256"/>
      <c r="X122" s="256"/>
      <c r="Y122" s="342"/>
      <c r="Z122" s="359"/>
      <c r="AA122" s="43" t="s">
        <v>760</v>
      </c>
      <c r="AB122" s="256">
        <f>SUM(AA47:AA75)</f>
        <v>185.2</v>
      </c>
      <c r="AC122" s="256" t="s">
        <v>15</v>
      </c>
      <c r="AD122" s="360">
        <f>AB122/$AA$115</f>
        <v>0.01849314794917779</v>
      </c>
      <c r="AE122" s="343"/>
    </row>
    <row r="123" spans="2:31" ht="12.75">
      <c r="B123" s="258"/>
      <c r="C123" s="258"/>
      <c r="D123" s="233"/>
      <c r="E123" s="233" t="s">
        <v>378</v>
      </c>
      <c r="F123" s="42">
        <v>1</v>
      </c>
      <c r="G123" s="150" t="s">
        <v>141</v>
      </c>
      <c r="H123" s="233"/>
      <c r="I123" s="233">
        <v>36.9</v>
      </c>
      <c r="J123" s="340">
        <v>36.9</v>
      </c>
      <c r="K123" s="43">
        <v>60</v>
      </c>
      <c r="L123" s="234">
        <v>8.05</v>
      </c>
      <c r="M123" s="235">
        <v>24</v>
      </c>
      <c r="N123" s="43">
        <v>2400</v>
      </c>
      <c r="O123" s="233">
        <v>100</v>
      </c>
      <c r="P123" s="341"/>
      <c r="Q123" s="42"/>
      <c r="R123" s="43">
        <f>I123</f>
        <v>36.9</v>
      </c>
      <c r="S123" s="358">
        <f>J123</f>
        <v>36.9</v>
      </c>
      <c r="T123" s="256">
        <f>K123*S123</f>
        <v>2214</v>
      </c>
      <c r="U123" s="256">
        <f>M123*S123</f>
        <v>885.5999999999999</v>
      </c>
      <c r="V123" s="256">
        <f>N123*S123</f>
        <v>88560</v>
      </c>
      <c r="W123" s="256">
        <f>O123*S123</f>
        <v>3690</v>
      </c>
      <c r="X123" s="256"/>
      <c r="Y123" s="342"/>
      <c r="Z123" s="361"/>
      <c r="AA123" s="362" t="s">
        <v>761</v>
      </c>
      <c r="AB123" s="363">
        <f>SUM(AA77:AA113)</f>
        <v>256.32</v>
      </c>
      <c r="AC123" s="363" t="s">
        <v>15</v>
      </c>
      <c r="AD123" s="364">
        <f>AB123/$AA$115</f>
        <v>0.02559483629769574</v>
      </c>
      <c r="AE123" s="343"/>
    </row>
    <row r="124" spans="2:31" ht="12.75">
      <c r="B124" s="258"/>
      <c r="C124" s="258"/>
      <c r="D124" s="233"/>
      <c r="E124" s="233"/>
      <c r="F124" s="42">
        <v>2</v>
      </c>
      <c r="G124" s="150" t="s">
        <v>435</v>
      </c>
      <c r="H124" s="233">
        <v>36.9</v>
      </c>
      <c r="I124" s="233"/>
      <c r="J124" s="340">
        <v>36.9</v>
      </c>
      <c r="K124" s="43">
        <v>20</v>
      </c>
      <c r="L124" s="234">
        <v>7.03</v>
      </c>
      <c r="M124" s="235">
        <v>0.23</v>
      </c>
      <c r="N124" s="43">
        <v>50</v>
      </c>
      <c r="O124" s="233">
        <v>10</v>
      </c>
      <c r="P124" s="341"/>
      <c r="Q124" s="42">
        <f>H124</f>
        <v>36.9</v>
      </c>
      <c r="R124" s="43"/>
      <c r="S124" s="358">
        <f>J124</f>
        <v>36.9</v>
      </c>
      <c r="T124" s="256">
        <f>K124*S124</f>
        <v>738</v>
      </c>
      <c r="U124" s="256">
        <f>M124*S124</f>
        <v>8.487</v>
      </c>
      <c r="V124" s="256">
        <f>N124*S124</f>
        <v>1845</v>
      </c>
      <c r="W124" s="256">
        <f>O124*S124</f>
        <v>369</v>
      </c>
      <c r="X124" s="256"/>
      <c r="Y124" s="342"/>
      <c r="Z124" s="334"/>
      <c r="AA124" s="233"/>
      <c r="AB124" s="343"/>
      <c r="AC124" s="343"/>
      <c r="AD124" s="343"/>
      <c r="AE124" s="343"/>
    </row>
    <row r="125" spans="2:31" ht="12.75">
      <c r="B125" s="258"/>
      <c r="C125" s="258"/>
      <c r="D125" s="233"/>
      <c r="E125" s="233"/>
      <c r="F125" s="42"/>
      <c r="G125" s="206"/>
      <c r="H125" s="233"/>
      <c r="I125" s="233"/>
      <c r="J125" s="340"/>
      <c r="K125" s="43"/>
      <c r="L125" s="234"/>
      <c r="M125" s="235"/>
      <c r="N125" s="43"/>
      <c r="O125" s="233"/>
      <c r="P125" s="341"/>
      <c r="Q125" s="42"/>
      <c r="R125" s="43"/>
      <c r="S125" s="358"/>
      <c r="T125" s="256"/>
      <c r="U125" s="256"/>
      <c r="V125" s="256"/>
      <c r="W125" s="256"/>
      <c r="X125" s="256"/>
      <c r="Y125" s="342"/>
      <c r="Z125" s="334"/>
      <c r="AA125" s="233"/>
      <c r="AB125" s="343"/>
      <c r="AC125" s="343"/>
      <c r="AD125" s="343"/>
      <c r="AE125" s="343"/>
    </row>
    <row r="126" spans="2:31" ht="12.75">
      <c r="B126" s="258"/>
      <c r="C126" s="258"/>
      <c r="D126" s="233"/>
      <c r="E126" s="233"/>
      <c r="F126" s="42">
        <v>1</v>
      </c>
      <c r="G126" s="150" t="s">
        <v>141</v>
      </c>
      <c r="H126" s="233"/>
      <c r="I126" s="233">
        <v>119.2</v>
      </c>
      <c r="J126" s="340">
        <v>119.2</v>
      </c>
      <c r="K126" s="43">
        <v>60</v>
      </c>
      <c r="L126" s="234">
        <v>12.15</v>
      </c>
      <c r="M126" s="235">
        <v>26.1</v>
      </c>
      <c r="N126" s="43">
        <v>12020</v>
      </c>
      <c r="O126" s="233">
        <v>33</v>
      </c>
      <c r="P126" s="341"/>
      <c r="Q126" s="42"/>
      <c r="R126" s="43">
        <f>I126</f>
        <v>119.2</v>
      </c>
      <c r="S126" s="358">
        <f>J126</f>
        <v>119.2</v>
      </c>
      <c r="T126" s="256">
        <f>K126*S126</f>
        <v>7152</v>
      </c>
      <c r="U126" s="256">
        <f>M126*S126</f>
        <v>3111.1200000000003</v>
      </c>
      <c r="V126" s="256">
        <f>N126*S126</f>
        <v>1432784</v>
      </c>
      <c r="W126" s="256">
        <f>O126*S126</f>
        <v>3933.6</v>
      </c>
      <c r="X126" s="256"/>
      <c r="Y126" s="342"/>
      <c r="Z126" s="334"/>
      <c r="AA126" s="233"/>
      <c r="AB126" s="343"/>
      <c r="AC126" s="343"/>
      <c r="AD126" s="343"/>
      <c r="AE126" s="343"/>
    </row>
    <row r="127" spans="2:31" ht="12.75">
      <c r="B127" s="258"/>
      <c r="C127" s="258"/>
      <c r="D127" s="233"/>
      <c r="E127" s="233"/>
      <c r="F127" s="42">
        <v>2</v>
      </c>
      <c r="G127" s="150" t="s">
        <v>308</v>
      </c>
      <c r="H127" s="233"/>
      <c r="I127" s="233">
        <v>119.2</v>
      </c>
      <c r="J127" s="340">
        <v>119.2</v>
      </c>
      <c r="K127" s="43">
        <v>20</v>
      </c>
      <c r="L127" s="234">
        <v>7.62</v>
      </c>
      <c r="M127" s="235">
        <v>0.37</v>
      </c>
      <c r="N127" s="43">
        <v>116</v>
      </c>
      <c r="O127" s="233">
        <v>10</v>
      </c>
      <c r="P127" s="341"/>
      <c r="Q127" s="42"/>
      <c r="R127" s="43">
        <f>I127</f>
        <v>119.2</v>
      </c>
      <c r="S127" s="358">
        <f>J127</f>
        <v>119.2</v>
      </c>
      <c r="T127" s="256">
        <f>K127*S127</f>
        <v>2384</v>
      </c>
      <c r="U127" s="256">
        <f>M127*S127</f>
        <v>44.104</v>
      </c>
      <c r="V127" s="256">
        <f>N127*S127</f>
        <v>13827.2</v>
      </c>
      <c r="W127" s="256">
        <f>O127*S127</f>
        <v>1192</v>
      </c>
      <c r="X127" s="256"/>
      <c r="Y127" s="342"/>
      <c r="Z127" s="334"/>
      <c r="AA127" s="233"/>
      <c r="AB127" s="343"/>
      <c r="AC127" s="343"/>
      <c r="AD127" s="343"/>
      <c r="AE127" s="343"/>
    </row>
    <row r="128" spans="2:31" ht="12.75">
      <c r="B128" s="258"/>
      <c r="C128" s="258"/>
      <c r="D128" s="233"/>
      <c r="E128" s="233"/>
      <c r="F128" s="42">
        <v>3</v>
      </c>
      <c r="G128" s="150" t="s">
        <v>336</v>
      </c>
      <c r="H128" s="233">
        <v>119.2</v>
      </c>
      <c r="I128" s="233"/>
      <c r="J128" s="340">
        <v>119.2</v>
      </c>
      <c r="K128" s="43">
        <v>20</v>
      </c>
      <c r="L128" s="234">
        <v>7.12</v>
      </c>
      <c r="M128" s="235">
        <v>0.25</v>
      </c>
      <c r="N128" s="43">
        <v>20</v>
      </c>
      <c r="O128" s="233">
        <v>0</v>
      </c>
      <c r="P128" s="341"/>
      <c r="Q128" s="42">
        <f>H128</f>
        <v>119.2</v>
      </c>
      <c r="R128" s="43"/>
      <c r="S128" s="358">
        <f>J128</f>
        <v>119.2</v>
      </c>
      <c r="T128" s="256">
        <f>K128*S128</f>
        <v>2384</v>
      </c>
      <c r="U128" s="256">
        <f>M128*S128</f>
        <v>29.8</v>
      </c>
      <c r="V128" s="256">
        <f>N128*S128</f>
        <v>2384</v>
      </c>
      <c r="W128" s="256">
        <f>O128*S128</f>
        <v>0</v>
      </c>
      <c r="X128" s="256"/>
      <c r="Y128" s="342"/>
      <c r="Z128" s="334"/>
      <c r="AA128" s="233"/>
      <c r="AB128" s="343"/>
      <c r="AC128" s="343"/>
      <c r="AD128" s="343"/>
      <c r="AE128" s="343"/>
    </row>
    <row r="129" spans="2:31" ht="12.75">
      <c r="B129" s="258"/>
      <c r="C129" s="258"/>
      <c r="D129" s="233"/>
      <c r="E129" s="233"/>
      <c r="F129" s="42"/>
      <c r="G129" s="206"/>
      <c r="H129" s="233"/>
      <c r="I129" s="233"/>
      <c r="J129" s="340"/>
      <c r="K129" s="43"/>
      <c r="L129" s="234"/>
      <c r="M129" s="235"/>
      <c r="N129" s="43"/>
      <c r="O129" s="233"/>
      <c r="P129" s="341"/>
      <c r="Q129" s="341"/>
      <c r="R129" s="351"/>
      <c r="S129" s="256"/>
      <c r="T129" s="256"/>
      <c r="U129" s="256"/>
      <c r="V129" s="256"/>
      <c r="W129" s="256"/>
      <c r="X129" s="256"/>
      <c r="Y129" s="342"/>
      <c r="Z129" s="334"/>
      <c r="AA129" s="233"/>
      <c r="AB129" s="343"/>
      <c r="AC129" s="343"/>
      <c r="AD129" s="343"/>
      <c r="AE129" s="343"/>
    </row>
    <row r="130" spans="2:31" ht="12.75">
      <c r="B130" s="258"/>
      <c r="C130" s="258"/>
      <c r="D130" s="233"/>
      <c r="E130" s="233"/>
      <c r="F130" s="42"/>
      <c r="G130" s="206"/>
      <c r="H130" s="233"/>
      <c r="I130" s="233"/>
      <c r="J130" s="340"/>
      <c r="K130" s="43"/>
      <c r="L130" s="234"/>
      <c r="M130" s="235"/>
      <c r="N130" s="43"/>
      <c r="O130" s="233"/>
      <c r="P130" s="341"/>
      <c r="Q130" s="242">
        <f aca="true" t="shared" si="14" ref="Q130:W130">SUM(Q120:Q128)</f>
        <v>215.2</v>
      </c>
      <c r="R130" s="211">
        <f t="shared" si="14"/>
        <v>334.4</v>
      </c>
      <c r="S130" s="211">
        <f t="shared" si="14"/>
        <v>549.6</v>
      </c>
      <c r="T130" s="256">
        <f t="shared" si="14"/>
        <v>19600</v>
      </c>
      <c r="U130" s="256">
        <f t="shared" si="14"/>
        <v>5511.104000000001</v>
      </c>
      <c r="V130" s="256">
        <f t="shared" si="14"/>
        <v>1684195.2</v>
      </c>
      <c r="W130" s="256">
        <f t="shared" si="14"/>
        <v>15685.6</v>
      </c>
      <c r="X130" s="256"/>
      <c r="Y130" s="342"/>
      <c r="Z130" s="334"/>
      <c r="AA130" s="233"/>
      <c r="AB130" s="343"/>
      <c r="AC130" s="343"/>
      <c r="AD130" s="343"/>
      <c r="AE130" s="343"/>
    </row>
    <row r="131" spans="2:31" ht="12.75">
      <c r="B131" s="258"/>
      <c r="C131" s="258"/>
      <c r="D131" s="233"/>
      <c r="E131" s="233"/>
      <c r="F131" s="42"/>
      <c r="G131" s="206"/>
      <c r="H131" s="233"/>
      <c r="I131" s="233"/>
      <c r="J131" s="340"/>
      <c r="K131" s="43"/>
      <c r="L131" s="234"/>
      <c r="M131" s="235"/>
      <c r="N131" s="43"/>
      <c r="O131" s="233"/>
      <c r="P131" s="341"/>
      <c r="Q131" s="341"/>
      <c r="R131" s="351"/>
      <c r="S131" s="256"/>
      <c r="T131" s="211">
        <f>T130/$S$130</f>
        <v>35.66229985443959</v>
      </c>
      <c r="U131" s="211">
        <f>U130/$S$130</f>
        <v>10.027481804949055</v>
      </c>
      <c r="V131" s="211">
        <f>V130/$S$130</f>
        <v>3064.4017467248905</v>
      </c>
      <c r="W131" s="211">
        <f>W130/$S$130</f>
        <v>28.540029112081513</v>
      </c>
      <c r="X131" s="256"/>
      <c r="Y131" s="342"/>
      <c r="Z131" s="334"/>
      <c r="AA131" s="233"/>
      <c r="AB131" s="343"/>
      <c r="AC131" s="343"/>
      <c r="AD131" s="343"/>
      <c r="AE131" s="343"/>
    </row>
    <row r="132" spans="2:25" ht="12.75">
      <c r="B132" s="3"/>
      <c r="C132" s="3"/>
      <c r="D132" s="149"/>
      <c r="E132" s="149"/>
      <c r="F132" s="5"/>
      <c r="G132" s="8"/>
      <c r="H132" s="4"/>
      <c r="I132" s="4"/>
      <c r="J132" s="69"/>
      <c r="K132" s="29"/>
      <c r="L132" s="162"/>
      <c r="M132" s="10"/>
      <c r="N132" s="29"/>
      <c r="O132" s="4"/>
      <c r="P132" s="153"/>
      <c r="Q132" s="153"/>
      <c r="R132" s="135"/>
      <c r="S132" s="64"/>
      <c r="T132" s="239"/>
      <c r="U132" s="239"/>
      <c r="V132" s="239"/>
      <c r="W132" s="239"/>
      <c r="X132" s="239"/>
      <c r="Y132" s="240"/>
    </row>
    <row r="133" spans="2:25" ht="13.5" thickBot="1">
      <c r="B133" s="13"/>
      <c r="C133" s="13"/>
      <c r="D133" s="2"/>
      <c r="E133" s="13"/>
      <c r="F133" s="148"/>
      <c r="G133" s="171"/>
      <c r="H133" s="13"/>
      <c r="I133" s="13"/>
      <c r="J133" s="266"/>
      <c r="K133" s="13"/>
      <c r="L133" s="13"/>
      <c r="M133" s="13"/>
      <c r="N133" s="13"/>
      <c r="O133" s="13"/>
      <c r="P133" s="267"/>
      <c r="Q133" s="267"/>
      <c r="R133" s="143"/>
      <c r="S133" s="269"/>
      <c r="T133" s="269"/>
      <c r="U133" s="269"/>
      <c r="V133" s="269"/>
      <c r="W133" s="269"/>
      <c r="X133" s="64"/>
      <c r="Y133" s="231"/>
    </row>
    <row r="134" spans="2:25" ht="12.75">
      <c r="B134" s="4"/>
      <c r="C134" s="4"/>
      <c r="D134" s="149"/>
      <c r="E134" s="4"/>
      <c r="F134" s="4"/>
      <c r="G134" s="4"/>
      <c r="T134" s="4"/>
      <c r="U134" s="4"/>
      <c r="V134" s="4"/>
      <c r="W134" s="4"/>
      <c r="X134" s="4"/>
      <c r="Y134" s="4"/>
    </row>
    <row r="135" spans="2:25" ht="12.75">
      <c r="B135" s="4"/>
      <c r="C135" s="3" t="s">
        <v>263</v>
      </c>
      <c r="D135" s="149"/>
      <c r="E135" s="3"/>
      <c r="F135" s="4"/>
      <c r="G135" s="4"/>
      <c r="H135" s="173">
        <f>SUM(H6:H131)</f>
        <v>6216.400000000001</v>
      </c>
      <c r="I135" s="173">
        <f>SUM(I6:I131)</f>
        <v>15746.830000000002</v>
      </c>
      <c r="J135" s="173">
        <f>SUM(J6:J131)</f>
        <v>21963.23</v>
      </c>
      <c r="K135" s="133"/>
      <c r="L135" s="134"/>
      <c r="M135" s="134"/>
      <c r="N135" s="133"/>
      <c r="O135" s="133"/>
      <c r="T135" s="175"/>
      <c r="U135" s="175"/>
      <c r="V135" s="175"/>
      <c r="W135" s="175"/>
      <c r="X135" s="175"/>
      <c r="Y135" s="175"/>
    </row>
    <row r="136" spans="2:25" ht="12.75">
      <c r="B136" s="4"/>
      <c r="C136" s="4"/>
      <c r="D136" s="149"/>
      <c r="E136" s="4"/>
      <c r="F136" s="4"/>
      <c r="G136" s="4"/>
      <c r="T136" s="4"/>
      <c r="U136" s="4"/>
      <c r="V136" s="4"/>
      <c r="W136" s="4"/>
      <c r="X136" s="4"/>
      <c r="Y136" s="4"/>
    </row>
    <row r="137" spans="2:8" ht="12.75">
      <c r="B137" s="4"/>
      <c r="C137" s="3" t="s">
        <v>57</v>
      </c>
      <c r="D137" s="149"/>
      <c r="E137" s="3"/>
      <c r="F137" s="4"/>
      <c r="G137" s="4"/>
      <c r="H137" s="88">
        <f>SUM(H135:I135)</f>
        <v>21963.230000000003</v>
      </c>
    </row>
    <row r="138" spans="2:7" ht="12.75">
      <c r="B138" s="4"/>
      <c r="C138" s="4"/>
      <c r="D138" s="149"/>
      <c r="E138" s="4"/>
      <c r="F138" s="4"/>
      <c r="G138" s="4"/>
    </row>
    <row r="139" spans="2:7" ht="12.75">
      <c r="B139" s="4"/>
      <c r="C139" s="4"/>
      <c r="D139" s="149"/>
      <c r="E139" s="4"/>
      <c r="F139" s="4"/>
      <c r="G139" s="4"/>
    </row>
    <row r="140" spans="2:7" ht="12.75">
      <c r="B140" s="4"/>
      <c r="C140" s="4"/>
      <c r="D140" s="149"/>
      <c r="E140" s="4"/>
      <c r="F140" s="4"/>
      <c r="G140" s="4"/>
    </row>
    <row r="141" spans="2:7" ht="12.75">
      <c r="B141" s="4"/>
      <c r="C141" s="4"/>
      <c r="D141" s="149"/>
      <c r="E141" s="4"/>
      <c r="F141" s="4"/>
      <c r="G141" s="4"/>
    </row>
    <row r="142" spans="2:7" ht="12.75">
      <c r="B142" s="4"/>
      <c r="C142" s="4"/>
      <c r="D142" s="149"/>
      <c r="E142" s="4"/>
      <c r="F142" s="4"/>
      <c r="G142" s="4"/>
    </row>
    <row r="143" spans="2:7" ht="12.75">
      <c r="B143" s="4"/>
      <c r="C143" s="4"/>
      <c r="D143" s="149"/>
      <c r="E143" s="4"/>
      <c r="F143" s="4"/>
      <c r="G143" s="4"/>
    </row>
    <row r="144" spans="2:7" ht="12.75">
      <c r="B144" s="4"/>
      <c r="C144" s="4"/>
      <c r="D144" s="149"/>
      <c r="E144" s="4"/>
      <c r="F144" s="4"/>
      <c r="G144" s="4"/>
    </row>
    <row r="145" spans="2:7" ht="12.75">
      <c r="B145" s="4"/>
      <c r="C145" s="4"/>
      <c r="D145" s="149"/>
      <c r="E145" s="4"/>
      <c r="F145" s="4"/>
      <c r="G145" s="4"/>
    </row>
    <row r="146" ht="12.75">
      <c r="D146" s="149"/>
    </row>
    <row r="147" ht="12.75">
      <c r="D147" s="149"/>
    </row>
    <row r="148" ht="12.75">
      <c r="D148" s="149"/>
    </row>
    <row r="149" ht="12.75">
      <c r="D149" s="149"/>
    </row>
    <row r="150" ht="12.75">
      <c r="D150" s="149"/>
    </row>
    <row r="151" ht="12.75">
      <c r="D151" s="149"/>
    </row>
    <row r="152" ht="12.75">
      <c r="D152" s="149"/>
    </row>
    <row r="153" ht="12.75">
      <c r="D153" s="149"/>
    </row>
    <row r="154" ht="12.75">
      <c r="D154" s="149"/>
    </row>
    <row r="155" ht="12.75">
      <c r="D155" s="149"/>
    </row>
    <row r="156" ht="12.75">
      <c r="D156" s="149"/>
    </row>
    <row r="157" ht="12.75">
      <c r="D157" s="149"/>
    </row>
    <row r="158" ht="12.75">
      <c r="D158" s="149"/>
    </row>
    <row r="159" ht="12.75">
      <c r="D159" s="149"/>
    </row>
    <row r="160" ht="12.75">
      <c r="D160" s="149"/>
    </row>
    <row r="161" ht="12.75">
      <c r="D161" s="149"/>
    </row>
    <row r="162" ht="12.75">
      <c r="D162" s="149"/>
    </row>
    <row r="163" ht="12.75">
      <c r="D163" s="149"/>
    </row>
    <row r="164" ht="12.75">
      <c r="D164" s="149"/>
    </row>
    <row r="165" ht="12.75">
      <c r="D165" s="149"/>
    </row>
    <row r="166" ht="12.75">
      <c r="D166" s="149"/>
    </row>
    <row r="167" ht="12.75">
      <c r="D167" s="149"/>
    </row>
    <row r="168" ht="12.75">
      <c r="D168" s="149"/>
    </row>
    <row r="169" ht="12.75">
      <c r="D169" s="149"/>
    </row>
    <row r="170" ht="12.75">
      <c r="D170" s="149"/>
    </row>
    <row r="171" ht="12.75">
      <c r="D171" s="149"/>
    </row>
    <row r="172" ht="12.75">
      <c r="D172" s="149"/>
    </row>
    <row r="173" ht="12.75">
      <c r="D173" s="149"/>
    </row>
    <row r="174" ht="12.75">
      <c r="D174" s="149"/>
    </row>
    <row r="175" ht="12.75">
      <c r="D175" s="149"/>
    </row>
    <row r="176" ht="12.75">
      <c r="D176" s="149"/>
    </row>
    <row r="177" ht="12.75">
      <c r="D177" s="149"/>
    </row>
    <row r="178" ht="12.75">
      <c r="D178" s="149"/>
    </row>
    <row r="179" ht="12.75">
      <c r="D179" s="149"/>
    </row>
    <row r="180" ht="12.75">
      <c r="D180" s="149"/>
    </row>
    <row r="181" ht="12.75">
      <c r="D181" s="149"/>
    </row>
    <row r="182" ht="12.75">
      <c r="D182" s="149"/>
    </row>
    <row r="183" ht="12.75">
      <c r="D183" s="149"/>
    </row>
    <row r="184" ht="12.75">
      <c r="D184" s="149"/>
    </row>
    <row r="185" ht="12.75">
      <c r="D185" s="149"/>
    </row>
    <row r="186" ht="12.75">
      <c r="D186" s="149"/>
    </row>
    <row r="187" ht="12.75">
      <c r="D187" s="149"/>
    </row>
    <row r="188" ht="12.75">
      <c r="D188" s="149"/>
    </row>
    <row r="189" ht="12.75">
      <c r="D189" s="149"/>
    </row>
    <row r="190" ht="12.75">
      <c r="D190" s="149"/>
    </row>
    <row r="191" ht="12.75">
      <c r="D191" s="149"/>
    </row>
    <row r="192" ht="12.75">
      <c r="D192" s="149"/>
    </row>
    <row r="193" ht="12.75">
      <c r="D193" s="149"/>
    </row>
    <row r="194" ht="12.75">
      <c r="D194" s="149"/>
    </row>
    <row r="195" ht="12.75">
      <c r="D195" s="149"/>
    </row>
    <row r="196" ht="12.75">
      <c r="D196" s="149"/>
    </row>
    <row r="197" ht="12.75">
      <c r="D197" s="149"/>
    </row>
    <row r="198" ht="12.75">
      <c r="D198" s="149"/>
    </row>
    <row r="199" ht="12.75">
      <c r="D199" s="149"/>
    </row>
    <row r="200" ht="12.75">
      <c r="D200" s="149"/>
    </row>
    <row r="201" ht="12.75">
      <c r="D201" s="149"/>
    </row>
    <row r="202" ht="12.75">
      <c r="D202" s="149"/>
    </row>
    <row r="203" ht="12.75">
      <c r="D203" s="149"/>
    </row>
    <row r="204" ht="12.75">
      <c r="D204" s="149"/>
    </row>
    <row r="205" ht="12.75">
      <c r="D205" s="149"/>
    </row>
    <row r="206" ht="12.75">
      <c r="D206" s="149"/>
    </row>
    <row r="207" ht="12.75">
      <c r="D207" s="149"/>
    </row>
    <row r="208" ht="12.75">
      <c r="D208" s="149"/>
    </row>
    <row r="209" ht="12.75">
      <c r="D209" s="149"/>
    </row>
    <row r="210" ht="12.75">
      <c r="D210" s="149"/>
    </row>
  </sheetData>
  <mergeCells count="7">
    <mergeCell ref="T119:W119"/>
    <mergeCell ref="Y1:AE1"/>
    <mergeCell ref="B3:C3"/>
    <mergeCell ref="F3:G3"/>
    <mergeCell ref="T2:W2"/>
    <mergeCell ref="Q1:W1"/>
    <mergeCell ref="AB2:AE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37" r:id="rId1"/>
  <headerFooter alignWithMargins="0">
    <oddHeader>&amp;C&amp;F</oddHeader>
    <oddFooter>&amp;C&amp;A</oddFooter>
  </headerFooter>
  <rowBreaks count="1" manualBreakCount="1">
    <brk id="106" min="1" max="3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66"/>
  <sheetViews>
    <sheetView zoomScale="70" zoomScaleNormal="70" workbookViewId="0" topLeftCell="A1">
      <pane xSplit="7" ySplit="4" topLeftCell="R5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7.57421875" style="0" customWidth="1"/>
    <col min="3" max="3" width="32.8515625" style="0" customWidth="1"/>
    <col min="4" max="4" width="14.28125" style="0" bestFit="1" customWidth="1"/>
    <col min="5" max="5" width="17.140625" style="0" bestFit="1" customWidth="1"/>
    <col min="6" max="6" width="6.8515625" style="0" customWidth="1"/>
    <col min="7" max="7" width="17.421875" style="0" bestFit="1" customWidth="1"/>
    <col min="8" max="8" width="9.7109375" style="0" customWidth="1"/>
    <col min="9" max="9" width="5.421875" style="0" bestFit="1" customWidth="1"/>
    <col min="10" max="10" width="9.7109375" style="0" bestFit="1" customWidth="1"/>
    <col min="11" max="11" width="3.421875" style="0" bestFit="1" customWidth="1"/>
    <col min="12" max="12" width="4.8515625" style="0" bestFit="1" customWidth="1"/>
    <col min="13" max="13" width="6.8515625" style="0" bestFit="1" customWidth="1"/>
    <col min="14" max="14" width="5.7109375" style="0" bestFit="1" customWidth="1"/>
    <col min="15" max="15" width="5.421875" style="0" bestFit="1" customWidth="1"/>
    <col min="16" max="16" width="26.8515625" style="0" bestFit="1" customWidth="1"/>
    <col min="17" max="17" width="11.140625" style="89" bestFit="1" customWidth="1"/>
    <col min="18" max="18" width="5.00390625" style="89" bestFit="1" customWidth="1"/>
    <col min="19" max="19" width="14.28125" style="4" bestFit="1" customWidth="1"/>
    <col min="20" max="20" width="9.00390625" style="0" customWidth="1"/>
    <col min="21" max="21" width="9.8515625" style="0" customWidth="1"/>
    <col min="22" max="22" width="12.00390625" style="0" customWidth="1"/>
    <col min="23" max="23" width="13.421875" style="0" customWidth="1"/>
    <col min="24" max="24" width="7.28125" style="0" customWidth="1"/>
    <col min="25" max="25" width="10.7109375" style="0" customWidth="1"/>
    <col min="26" max="26" width="6.7109375" style="0" customWidth="1"/>
    <col min="27" max="27" width="12.8515625" style="0" customWidth="1"/>
    <col min="28" max="28" width="8.140625" style="0" customWidth="1"/>
    <col min="29" max="29" width="8.140625" style="0" bestFit="1" customWidth="1"/>
    <col min="30" max="30" width="9.57421875" style="0" bestFit="1" customWidth="1"/>
    <col min="31" max="31" width="8.57421875" style="0" bestFit="1" customWidth="1"/>
  </cols>
  <sheetData>
    <row r="1" spans="17:31" ht="12.75">
      <c r="Q1" s="225"/>
      <c r="R1" s="225"/>
      <c r="S1" s="225"/>
      <c r="T1" s="225"/>
      <c r="U1" s="225"/>
      <c r="V1" s="225"/>
      <c r="W1" s="225"/>
      <c r="X1" s="139"/>
      <c r="Y1" s="227"/>
      <c r="Z1" s="227"/>
      <c r="AA1" s="227"/>
      <c r="AB1" s="227"/>
      <c r="AC1" s="227"/>
      <c r="AD1" s="227"/>
      <c r="AE1" s="227"/>
    </row>
    <row r="2" spans="17:27" ht="13.5" thickBot="1">
      <c r="Q2" s="228" t="s">
        <v>264</v>
      </c>
      <c r="S2" s="21" t="s">
        <v>414</v>
      </c>
      <c r="T2" s="270" t="s">
        <v>762</v>
      </c>
      <c r="U2" s="270"/>
      <c r="V2" s="270"/>
      <c r="W2" s="270"/>
      <c r="X2" s="226"/>
      <c r="Y2" s="228" t="s">
        <v>264</v>
      </c>
      <c r="Z2" s="89"/>
      <c r="AA2" s="21"/>
    </row>
    <row r="3" spans="2:31" ht="12.75">
      <c r="B3" s="218" t="s">
        <v>107</v>
      </c>
      <c r="C3" s="218"/>
      <c r="D3" s="22" t="s">
        <v>1</v>
      </c>
      <c r="E3" s="22" t="s">
        <v>267</v>
      </c>
      <c r="F3" s="218" t="s">
        <v>268</v>
      </c>
      <c r="G3" s="218"/>
      <c r="H3" s="22" t="s">
        <v>249</v>
      </c>
      <c r="I3" s="22" t="s">
        <v>425</v>
      </c>
      <c r="J3" s="22" t="s">
        <v>51</v>
      </c>
      <c r="K3" s="22" t="s">
        <v>102</v>
      </c>
      <c r="L3" s="22" t="s">
        <v>8</v>
      </c>
      <c r="M3" s="23" t="s">
        <v>110</v>
      </c>
      <c r="N3" s="23" t="s">
        <v>10</v>
      </c>
      <c r="O3" s="23" t="s">
        <v>11</v>
      </c>
      <c r="P3" s="27" t="s">
        <v>12</v>
      </c>
      <c r="Q3" s="23" t="s">
        <v>249</v>
      </c>
      <c r="R3" s="23" t="s">
        <v>425</v>
      </c>
      <c r="S3" s="23" t="s">
        <v>269</v>
      </c>
      <c r="T3" s="23" t="s">
        <v>102</v>
      </c>
      <c r="U3" s="23" t="s">
        <v>110</v>
      </c>
      <c r="V3" s="23" t="s">
        <v>10</v>
      </c>
      <c r="W3" s="23" t="s">
        <v>11</v>
      </c>
      <c r="X3" s="29"/>
      <c r="Y3" s="23" t="s">
        <v>249</v>
      </c>
      <c r="Z3" s="23" t="s">
        <v>425</v>
      </c>
      <c r="AA3" s="23" t="s">
        <v>269</v>
      </c>
      <c r="AB3" s="23" t="s">
        <v>102</v>
      </c>
      <c r="AC3" s="23" t="s">
        <v>110</v>
      </c>
      <c r="AD3" s="23" t="s">
        <v>10</v>
      </c>
      <c r="AE3" s="23" t="s">
        <v>11</v>
      </c>
    </row>
    <row r="4" spans="2:31" ht="13.5" thickBot="1">
      <c r="B4" s="2" t="s">
        <v>270</v>
      </c>
      <c r="C4" s="2" t="s">
        <v>14</v>
      </c>
      <c r="D4" s="2"/>
      <c r="E4" s="2"/>
      <c r="F4" s="2" t="s">
        <v>270</v>
      </c>
      <c r="G4" s="2" t="s">
        <v>14</v>
      </c>
      <c r="H4" s="2" t="s">
        <v>15</v>
      </c>
      <c r="I4" s="2" t="s">
        <v>15</v>
      </c>
      <c r="J4" s="2" t="s">
        <v>15</v>
      </c>
      <c r="K4" s="2" t="s">
        <v>16</v>
      </c>
      <c r="L4" s="2"/>
      <c r="M4" s="13" t="s">
        <v>511</v>
      </c>
      <c r="N4" s="13" t="s">
        <v>104</v>
      </c>
      <c r="O4" s="13" t="s">
        <v>104</v>
      </c>
      <c r="P4" s="24"/>
      <c r="Q4" s="13" t="s">
        <v>15</v>
      </c>
      <c r="R4" s="13" t="s">
        <v>15</v>
      </c>
      <c r="S4" s="13"/>
      <c r="T4" s="13"/>
      <c r="U4" s="13"/>
      <c r="V4" s="13" t="s">
        <v>250</v>
      </c>
      <c r="W4" s="13" t="s">
        <v>250</v>
      </c>
      <c r="X4" s="29"/>
      <c r="Y4" s="13" t="s">
        <v>15</v>
      </c>
      <c r="Z4" s="13" t="s">
        <v>15</v>
      </c>
      <c r="AA4" s="13"/>
      <c r="AB4" s="13"/>
      <c r="AC4" s="13"/>
      <c r="AD4" s="13" t="s">
        <v>250</v>
      </c>
      <c r="AE4" s="13" t="s">
        <v>250</v>
      </c>
    </row>
    <row r="5" spans="2:31" ht="12.75">
      <c r="B5" s="233"/>
      <c r="C5" s="233"/>
      <c r="D5" s="233"/>
      <c r="E5" s="233"/>
      <c r="F5" s="332"/>
      <c r="G5" s="333"/>
      <c r="H5" s="334"/>
      <c r="I5" s="334"/>
      <c r="J5" s="335"/>
      <c r="K5" s="336"/>
      <c r="L5" s="336"/>
      <c r="M5" s="233"/>
      <c r="N5" s="337"/>
      <c r="O5" s="233"/>
      <c r="P5" s="338"/>
      <c r="Q5" s="332"/>
      <c r="R5" s="337"/>
      <c r="S5" s="337"/>
      <c r="T5" s="43"/>
      <c r="U5" s="43"/>
      <c r="V5" s="43"/>
      <c r="W5" s="43"/>
      <c r="X5" s="43"/>
      <c r="Y5" s="332"/>
      <c r="Z5" s="334"/>
      <c r="AA5" s="334"/>
      <c r="AB5" s="334"/>
      <c r="AC5" s="334"/>
      <c r="AD5" s="334"/>
      <c r="AE5" s="334"/>
    </row>
    <row r="6" spans="2:31" ht="12.75">
      <c r="B6" s="230" t="s">
        <v>547</v>
      </c>
      <c r="C6" s="230" t="s">
        <v>763</v>
      </c>
      <c r="D6" s="233" t="s">
        <v>568</v>
      </c>
      <c r="E6" s="233" t="s">
        <v>764</v>
      </c>
      <c r="F6" s="42">
        <v>1</v>
      </c>
      <c r="G6" s="150" t="s">
        <v>765</v>
      </c>
      <c r="H6" s="233"/>
      <c r="I6" s="233">
        <v>425</v>
      </c>
      <c r="J6" s="340"/>
      <c r="K6" s="43"/>
      <c r="L6" s="234"/>
      <c r="M6" s="235"/>
      <c r="N6" s="43"/>
      <c r="O6" s="233"/>
      <c r="P6" s="341" t="s">
        <v>766</v>
      </c>
      <c r="Q6" s="42"/>
      <c r="R6" s="43"/>
      <c r="S6" s="256"/>
      <c r="T6" s="256"/>
      <c r="U6" s="256"/>
      <c r="V6" s="256"/>
      <c r="W6" s="256"/>
      <c r="X6" s="256"/>
      <c r="Y6" s="342"/>
      <c r="Z6" s="233"/>
      <c r="AA6" s="233"/>
      <c r="AB6" s="343"/>
      <c r="AC6" s="343"/>
      <c r="AD6" s="343"/>
      <c r="AE6" s="343"/>
    </row>
    <row r="7" spans="2:31" ht="12.75">
      <c r="B7" s="232"/>
      <c r="C7" s="232"/>
      <c r="D7" s="233"/>
      <c r="E7" s="233"/>
      <c r="F7" s="42">
        <v>2</v>
      </c>
      <c r="G7" s="150" t="s">
        <v>418</v>
      </c>
      <c r="H7" s="233">
        <v>883</v>
      </c>
      <c r="I7" s="233"/>
      <c r="J7" s="340">
        <v>883</v>
      </c>
      <c r="K7" s="43">
        <v>17</v>
      </c>
      <c r="L7" s="234">
        <v>4.9</v>
      </c>
      <c r="M7" s="235">
        <v>1.06</v>
      </c>
      <c r="N7" s="43">
        <v>1000</v>
      </c>
      <c r="O7" s="233">
        <v>250</v>
      </c>
      <c r="P7" s="341"/>
      <c r="Q7" s="42">
        <f>H7</f>
        <v>883</v>
      </c>
      <c r="R7" s="43"/>
      <c r="S7" s="256">
        <f>J7</f>
        <v>883</v>
      </c>
      <c r="T7" s="256">
        <f>K7*S7</f>
        <v>15011</v>
      </c>
      <c r="U7" s="256">
        <f>M7*S7</f>
        <v>935.98</v>
      </c>
      <c r="V7" s="256">
        <f>N7*S7</f>
        <v>883000</v>
      </c>
      <c r="W7" s="256">
        <f>O7*S7</f>
        <v>220750</v>
      </c>
      <c r="X7" s="256"/>
      <c r="Y7" s="342"/>
      <c r="Z7" s="233"/>
      <c r="AA7" s="233"/>
      <c r="AB7" s="343"/>
      <c r="AC7" s="343"/>
      <c r="AD7" s="343"/>
      <c r="AE7" s="343"/>
    </row>
    <row r="8" spans="2:31" ht="12.75">
      <c r="B8" s="232"/>
      <c r="C8" s="232"/>
      <c r="D8" s="233"/>
      <c r="E8" s="233"/>
      <c r="F8" s="42"/>
      <c r="G8" s="150"/>
      <c r="H8" s="233"/>
      <c r="I8" s="233"/>
      <c r="J8" s="340"/>
      <c r="K8" s="43"/>
      <c r="L8" s="234"/>
      <c r="M8" s="235"/>
      <c r="N8" s="43"/>
      <c r="O8" s="233"/>
      <c r="P8" s="341"/>
      <c r="Q8" s="42"/>
      <c r="R8" s="43"/>
      <c r="S8" s="256"/>
      <c r="T8" s="256"/>
      <c r="U8" s="256"/>
      <c r="V8" s="256"/>
      <c r="W8" s="256"/>
      <c r="X8" s="256"/>
      <c r="Y8" s="342"/>
      <c r="Z8" s="233"/>
      <c r="AA8" s="233"/>
      <c r="AB8" s="343"/>
      <c r="AC8" s="343"/>
      <c r="AD8" s="343"/>
      <c r="AE8" s="343"/>
    </row>
    <row r="9" spans="2:31" ht="12.75">
      <c r="B9" s="232" t="s">
        <v>550</v>
      </c>
      <c r="C9" s="232" t="s">
        <v>767</v>
      </c>
      <c r="D9" s="233" t="s">
        <v>20</v>
      </c>
      <c r="E9" s="233" t="s">
        <v>764</v>
      </c>
      <c r="F9" s="42">
        <v>1</v>
      </c>
      <c r="G9" s="150" t="s">
        <v>765</v>
      </c>
      <c r="H9" s="233"/>
      <c r="I9" s="233">
        <v>63</v>
      </c>
      <c r="J9" s="340"/>
      <c r="K9" s="43"/>
      <c r="L9" s="234"/>
      <c r="M9" s="235"/>
      <c r="N9" s="43"/>
      <c r="O9" s="233"/>
      <c r="P9" s="341"/>
      <c r="Q9" s="42"/>
      <c r="R9" s="43"/>
      <c r="S9" s="256"/>
      <c r="T9" s="256"/>
      <c r="U9" s="256"/>
      <c r="V9" s="256"/>
      <c r="W9" s="256"/>
      <c r="X9" s="256"/>
      <c r="Y9" s="342"/>
      <c r="Z9" s="233"/>
      <c r="AA9" s="233"/>
      <c r="AB9" s="343"/>
      <c r="AC9" s="343"/>
      <c r="AD9" s="343"/>
      <c r="AE9" s="343"/>
    </row>
    <row r="10" spans="2:31" ht="12.75">
      <c r="B10" s="232"/>
      <c r="C10" s="232"/>
      <c r="D10" s="233"/>
      <c r="E10" s="233"/>
      <c r="F10" s="42">
        <v>2</v>
      </c>
      <c r="G10" s="150" t="s">
        <v>418</v>
      </c>
      <c r="H10" s="233">
        <v>132</v>
      </c>
      <c r="I10" s="233"/>
      <c r="J10" s="340">
        <v>132</v>
      </c>
      <c r="K10" s="43">
        <v>17</v>
      </c>
      <c r="L10" s="234">
        <v>4.9</v>
      </c>
      <c r="M10" s="235">
        <v>1.06</v>
      </c>
      <c r="N10" s="43">
        <v>1000</v>
      </c>
      <c r="O10" s="233">
        <v>250</v>
      </c>
      <c r="P10" s="341"/>
      <c r="Q10" s="42">
        <f>H10</f>
        <v>132</v>
      </c>
      <c r="R10" s="43"/>
      <c r="S10" s="256">
        <f>J10</f>
        <v>132</v>
      </c>
      <c r="T10" s="256">
        <f>K10*S10</f>
        <v>2244</v>
      </c>
      <c r="U10" s="256">
        <f>M10*S10</f>
        <v>139.92000000000002</v>
      </c>
      <c r="V10" s="256">
        <f>N10*S10</f>
        <v>132000</v>
      </c>
      <c r="W10" s="256">
        <f>O10*S10</f>
        <v>33000</v>
      </c>
      <c r="X10" s="256"/>
      <c r="Y10" s="342"/>
      <c r="Z10" s="233"/>
      <c r="AA10" s="233"/>
      <c r="AB10" s="343"/>
      <c r="AC10" s="343"/>
      <c r="AD10" s="343"/>
      <c r="AE10" s="343"/>
    </row>
    <row r="11" spans="2:31" ht="12.75">
      <c r="B11" s="232"/>
      <c r="C11" s="232"/>
      <c r="D11" s="233"/>
      <c r="E11" s="233"/>
      <c r="F11" s="42"/>
      <c r="G11" s="150"/>
      <c r="H11" s="233"/>
      <c r="I11" s="233"/>
      <c r="J11" s="340"/>
      <c r="K11" s="43"/>
      <c r="L11" s="234"/>
      <c r="M11" s="235"/>
      <c r="N11" s="43"/>
      <c r="O11" s="233"/>
      <c r="P11" s="341"/>
      <c r="Q11" s="42"/>
      <c r="R11" s="43"/>
      <c r="S11" s="256"/>
      <c r="T11" s="256"/>
      <c r="U11" s="256"/>
      <c r="V11" s="256"/>
      <c r="W11" s="256"/>
      <c r="X11" s="256"/>
      <c r="Y11" s="342"/>
      <c r="Z11" s="233"/>
      <c r="AA11" s="233"/>
      <c r="AB11" s="343"/>
      <c r="AC11" s="343"/>
      <c r="AD11" s="343"/>
      <c r="AE11" s="343"/>
    </row>
    <row r="12" spans="2:31" ht="12.75">
      <c r="B12" s="232" t="s">
        <v>552</v>
      </c>
      <c r="C12" s="232" t="s">
        <v>768</v>
      </c>
      <c r="D12" s="233" t="s">
        <v>769</v>
      </c>
      <c r="E12" s="233" t="s">
        <v>764</v>
      </c>
      <c r="F12" s="42">
        <v>1</v>
      </c>
      <c r="G12" s="150" t="s">
        <v>765</v>
      </c>
      <c r="H12" s="233"/>
      <c r="I12" s="233">
        <v>131</v>
      </c>
      <c r="J12" s="340"/>
      <c r="P12" s="341"/>
      <c r="Q12" s="42"/>
      <c r="R12" s="43"/>
      <c r="S12" s="256"/>
      <c r="T12" s="256"/>
      <c r="U12" s="256"/>
      <c r="V12" s="256"/>
      <c r="W12" s="256"/>
      <c r="X12" s="256"/>
      <c r="Y12" s="342"/>
      <c r="Z12" s="233"/>
      <c r="AA12" s="233"/>
      <c r="AB12" s="343"/>
      <c r="AC12" s="343"/>
      <c r="AD12" s="343"/>
      <c r="AE12" s="343"/>
    </row>
    <row r="13" spans="2:31" ht="12.75">
      <c r="B13" s="232"/>
      <c r="C13" s="232"/>
      <c r="D13" s="233" t="s">
        <v>747</v>
      </c>
      <c r="E13" s="233"/>
      <c r="F13" s="42">
        <v>2</v>
      </c>
      <c r="G13" s="150" t="s">
        <v>418</v>
      </c>
      <c r="H13" s="233">
        <v>272</v>
      </c>
      <c r="I13" s="233"/>
      <c r="J13" s="340">
        <v>272</v>
      </c>
      <c r="K13" s="43">
        <v>17</v>
      </c>
      <c r="L13" s="234">
        <v>4.9</v>
      </c>
      <c r="M13" s="235">
        <v>1.06</v>
      </c>
      <c r="N13" s="43">
        <v>1000</v>
      </c>
      <c r="O13" s="233">
        <v>250</v>
      </c>
      <c r="P13" s="341"/>
      <c r="Q13" s="42">
        <f>H13</f>
        <v>272</v>
      </c>
      <c r="R13" s="43"/>
      <c r="S13" s="256">
        <f>J13</f>
        <v>272</v>
      </c>
      <c r="T13" s="256">
        <f>K13*S13</f>
        <v>4624</v>
      </c>
      <c r="U13" s="256">
        <f>M13*S13</f>
        <v>288.32</v>
      </c>
      <c r="V13" s="256">
        <f>N13*S13</f>
        <v>272000</v>
      </c>
      <c r="W13" s="256">
        <f>O13*S13</f>
        <v>68000</v>
      </c>
      <c r="X13" s="256"/>
      <c r="Y13" s="342"/>
      <c r="Z13" s="233"/>
      <c r="AA13" s="233"/>
      <c r="AB13" s="343"/>
      <c r="AC13" s="343"/>
      <c r="AD13" s="343"/>
      <c r="AE13" s="343"/>
    </row>
    <row r="14" spans="2:31" ht="12.75">
      <c r="B14" s="232"/>
      <c r="C14" s="232"/>
      <c r="D14" s="233"/>
      <c r="E14" s="233"/>
      <c r="F14" s="42"/>
      <c r="G14" s="150"/>
      <c r="H14" s="233"/>
      <c r="I14" s="233"/>
      <c r="J14" s="340"/>
      <c r="K14" s="43"/>
      <c r="L14" s="234"/>
      <c r="M14" s="235"/>
      <c r="N14" s="43"/>
      <c r="O14" s="233"/>
      <c r="P14" s="341"/>
      <c r="Q14" s="42"/>
      <c r="R14" s="43"/>
      <c r="S14" s="256"/>
      <c r="T14" s="256"/>
      <c r="U14" s="256"/>
      <c r="V14" s="256"/>
      <c r="W14" s="256"/>
      <c r="X14" s="256"/>
      <c r="Y14" s="342"/>
      <c r="Z14" s="233"/>
      <c r="AA14" s="233"/>
      <c r="AB14" s="343"/>
      <c r="AC14" s="343"/>
      <c r="AD14" s="343"/>
      <c r="AE14" s="343"/>
    </row>
    <row r="15" spans="2:31" ht="12.75">
      <c r="B15" s="230" t="s">
        <v>770</v>
      </c>
      <c r="C15" s="230" t="s">
        <v>771</v>
      </c>
      <c r="D15" s="233" t="s">
        <v>568</v>
      </c>
      <c r="E15" s="233" t="s">
        <v>772</v>
      </c>
      <c r="F15" s="42">
        <v>1</v>
      </c>
      <c r="G15" s="150" t="s">
        <v>765</v>
      </c>
      <c r="H15" s="233"/>
      <c r="I15" s="233">
        <v>1</v>
      </c>
      <c r="J15" s="340"/>
      <c r="K15" s="43"/>
      <c r="L15" s="234"/>
      <c r="M15" s="235"/>
      <c r="N15" s="43"/>
      <c r="O15" s="233"/>
      <c r="P15" s="341"/>
      <c r="Q15" s="42"/>
      <c r="R15" s="43"/>
      <c r="S15" s="256"/>
      <c r="T15" s="256"/>
      <c r="U15" s="256"/>
      <c r="V15" s="256"/>
      <c r="W15" s="256"/>
      <c r="X15" s="256"/>
      <c r="Y15" s="342"/>
      <c r="Z15" s="233"/>
      <c r="AA15" s="233"/>
      <c r="AB15" s="343"/>
      <c r="AC15" s="343"/>
      <c r="AD15" s="343"/>
      <c r="AE15" s="343"/>
    </row>
    <row r="16" spans="2:31" ht="12.75">
      <c r="B16" s="232"/>
      <c r="C16" s="232"/>
      <c r="D16" s="233"/>
      <c r="E16" s="233"/>
      <c r="F16" s="42">
        <v>2</v>
      </c>
      <c r="G16" s="150" t="s">
        <v>418</v>
      </c>
      <c r="H16" s="233">
        <v>441</v>
      </c>
      <c r="I16" s="233"/>
      <c r="J16" s="340">
        <v>441</v>
      </c>
      <c r="K16" s="43">
        <v>17</v>
      </c>
      <c r="L16" s="234">
        <v>4.9</v>
      </c>
      <c r="M16" s="235">
        <v>1.06</v>
      </c>
      <c r="N16" s="43">
        <v>1000</v>
      </c>
      <c r="O16" s="233">
        <v>250</v>
      </c>
      <c r="P16" s="341"/>
      <c r="Q16" s="42">
        <f>H16</f>
        <v>441</v>
      </c>
      <c r="R16" s="43"/>
      <c r="S16" s="256">
        <f>J16</f>
        <v>441</v>
      </c>
      <c r="T16" s="256">
        <f>K16*S16</f>
        <v>7497</v>
      </c>
      <c r="U16" s="256">
        <f>M16*S16</f>
        <v>467.46000000000004</v>
      </c>
      <c r="V16" s="256">
        <f>N16*S16</f>
        <v>441000</v>
      </c>
      <c r="W16" s="256">
        <f>O16*S16</f>
        <v>110250</v>
      </c>
      <c r="X16" s="256"/>
      <c r="Y16" s="342"/>
      <c r="Z16" s="233"/>
      <c r="AA16" s="233"/>
      <c r="AB16" s="343"/>
      <c r="AC16" s="343"/>
      <c r="AD16" s="343"/>
      <c r="AE16" s="343"/>
    </row>
    <row r="17" spans="2:31" ht="12.75">
      <c r="B17" s="232"/>
      <c r="C17" s="232"/>
      <c r="D17" s="233"/>
      <c r="E17" s="233"/>
      <c r="F17" s="42"/>
      <c r="G17" s="150"/>
      <c r="H17" s="233"/>
      <c r="I17" s="233"/>
      <c r="J17" s="340"/>
      <c r="K17" s="43"/>
      <c r="L17" s="234"/>
      <c r="M17" s="235"/>
      <c r="N17" s="43"/>
      <c r="O17" s="233"/>
      <c r="P17" s="341"/>
      <c r="Q17" s="42"/>
      <c r="R17" s="43"/>
      <c r="S17" s="256"/>
      <c r="T17" s="256"/>
      <c r="U17" s="256"/>
      <c r="V17" s="256"/>
      <c r="W17" s="256"/>
      <c r="X17" s="256"/>
      <c r="Y17" s="342"/>
      <c r="Z17" s="233"/>
      <c r="AA17" s="233"/>
      <c r="AB17" s="343"/>
      <c r="AC17" s="343"/>
      <c r="AD17" s="343"/>
      <c r="AE17" s="343"/>
    </row>
    <row r="18" spans="2:31" ht="12.75">
      <c r="B18" s="232" t="s">
        <v>773</v>
      </c>
      <c r="C18" s="232" t="s">
        <v>774</v>
      </c>
      <c r="D18" s="233" t="s">
        <v>20</v>
      </c>
      <c r="E18" s="233" t="s">
        <v>772</v>
      </c>
      <c r="F18" s="42">
        <v>1</v>
      </c>
      <c r="G18" s="150" t="s">
        <v>765</v>
      </c>
      <c r="H18" s="233"/>
      <c r="I18" s="233">
        <v>0</v>
      </c>
      <c r="J18" s="340"/>
      <c r="K18" s="43"/>
      <c r="L18" s="234"/>
      <c r="M18" s="235"/>
      <c r="N18" s="43"/>
      <c r="O18" s="233"/>
      <c r="P18" s="341"/>
      <c r="Q18" s="42"/>
      <c r="R18" s="43"/>
      <c r="S18" s="256"/>
      <c r="T18" s="256"/>
      <c r="U18" s="256"/>
      <c r="V18" s="256"/>
      <c r="W18" s="256"/>
      <c r="X18" s="256"/>
      <c r="Y18" s="342"/>
      <c r="Z18" s="233"/>
      <c r="AA18" s="233"/>
      <c r="AB18" s="343"/>
      <c r="AC18" s="343"/>
      <c r="AD18" s="343"/>
      <c r="AE18" s="343"/>
    </row>
    <row r="19" spans="2:31" ht="12.75">
      <c r="B19" s="232"/>
      <c r="C19" s="232"/>
      <c r="D19" s="233"/>
      <c r="E19" s="233"/>
      <c r="F19" s="42">
        <v>2</v>
      </c>
      <c r="G19" s="150" t="s">
        <v>418</v>
      </c>
      <c r="H19" s="233">
        <v>46</v>
      </c>
      <c r="I19" s="233"/>
      <c r="J19" s="340">
        <v>46</v>
      </c>
      <c r="K19" s="43">
        <v>17</v>
      </c>
      <c r="L19" s="234">
        <v>4.9</v>
      </c>
      <c r="M19" s="235">
        <v>1.06</v>
      </c>
      <c r="N19" s="43">
        <v>1000</v>
      </c>
      <c r="O19" s="233">
        <v>250</v>
      </c>
      <c r="P19" s="341"/>
      <c r="Q19" s="42">
        <f>H19</f>
        <v>46</v>
      </c>
      <c r="R19" s="43"/>
      <c r="S19" s="256">
        <f>J19</f>
        <v>46</v>
      </c>
      <c r="T19" s="256">
        <f>K19*S19</f>
        <v>782</v>
      </c>
      <c r="U19" s="256">
        <f>M19*S19</f>
        <v>48.760000000000005</v>
      </c>
      <c r="V19" s="256">
        <f>N19*S19</f>
        <v>46000</v>
      </c>
      <c r="W19" s="256">
        <f>O19*S19</f>
        <v>11500</v>
      </c>
      <c r="X19" s="256"/>
      <c r="Y19" s="342"/>
      <c r="Z19" s="233"/>
      <c r="AA19" s="233"/>
      <c r="AB19" s="343"/>
      <c r="AC19" s="343"/>
      <c r="AD19" s="343"/>
      <c r="AE19" s="343"/>
    </row>
    <row r="20" spans="2:31" ht="12.75">
      <c r="B20" s="232"/>
      <c r="C20" s="232"/>
      <c r="D20" s="233"/>
      <c r="E20" s="233"/>
      <c r="F20" s="42"/>
      <c r="G20" s="150"/>
      <c r="H20" s="233"/>
      <c r="I20" s="233"/>
      <c r="J20" s="340"/>
      <c r="K20" s="43"/>
      <c r="L20" s="234"/>
      <c r="M20" s="235"/>
      <c r="N20" s="43"/>
      <c r="O20" s="233"/>
      <c r="P20" s="341"/>
      <c r="Q20" s="42"/>
      <c r="R20" s="43"/>
      <c r="S20" s="256"/>
      <c r="T20" s="256"/>
      <c r="U20" s="256"/>
      <c r="V20" s="256"/>
      <c r="W20" s="256"/>
      <c r="X20" s="256"/>
      <c r="Y20" s="342"/>
      <c r="Z20" s="233"/>
      <c r="AA20" s="233"/>
      <c r="AB20" s="343"/>
      <c r="AC20" s="343"/>
      <c r="AD20" s="343"/>
      <c r="AE20" s="343"/>
    </row>
    <row r="21" spans="2:31" ht="12.75">
      <c r="B21" s="232" t="s">
        <v>775</v>
      </c>
      <c r="C21" s="232" t="s">
        <v>776</v>
      </c>
      <c r="D21" s="233" t="s">
        <v>769</v>
      </c>
      <c r="E21" s="233" t="s">
        <v>772</v>
      </c>
      <c r="F21" s="42">
        <v>1</v>
      </c>
      <c r="G21" s="150" t="s">
        <v>765</v>
      </c>
      <c r="H21" s="233"/>
      <c r="I21" s="233">
        <v>0</v>
      </c>
      <c r="J21" s="340"/>
      <c r="P21" s="341"/>
      <c r="Q21" s="42"/>
      <c r="R21" s="43"/>
      <c r="S21" s="256"/>
      <c r="T21" s="256"/>
      <c r="U21" s="256"/>
      <c r="V21" s="256"/>
      <c r="W21" s="256"/>
      <c r="X21" s="256"/>
      <c r="Y21" s="342"/>
      <c r="Z21" s="233"/>
      <c r="AA21" s="233"/>
      <c r="AB21" s="343"/>
      <c r="AC21" s="343"/>
      <c r="AD21" s="343"/>
      <c r="AE21" s="343"/>
    </row>
    <row r="22" spans="2:31" ht="12.75">
      <c r="B22" s="232"/>
      <c r="C22" s="232"/>
      <c r="D22" s="233" t="s">
        <v>747</v>
      </c>
      <c r="E22" s="233"/>
      <c r="F22" s="42">
        <v>2</v>
      </c>
      <c r="G22" s="150" t="s">
        <v>418</v>
      </c>
      <c r="H22" s="233">
        <v>95</v>
      </c>
      <c r="I22" s="233"/>
      <c r="J22" s="340">
        <v>95</v>
      </c>
      <c r="K22" s="43">
        <v>17</v>
      </c>
      <c r="L22" s="234">
        <v>4.9</v>
      </c>
      <c r="M22" s="235">
        <v>1.06</v>
      </c>
      <c r="N22" s="43">
        <v>1000</v>
      </c>
      <c r="O22" s="233">
        <v>250</v>
      </c>
      <c r="P22" s="341"/>
      <c r="Q22" s="42">
        <f>H22</f>
        <v>95</v>
      </c>
      <c r="R22" s="43"/>
      <c r="S22" s="256">
        <f>J22</f>
        <v>95</v>
      </c>
      <c r="T22" s="256">
        <f>K22*S22</f>
        <v>1615</v>
      </c>
      <c r="U22" s="256">
        <f>M22*S22</f>
        <v>100.7</v>
      </c>
      <c r="V22" s="256">
        <f>N22*S22</f>
        <v>95000</v>
      </c>
      <c r="W22" s="256">
        <f>O22*S22</f>
        <v>23750</v>
      </c>
      <c r="X22" s="256"/>
      <c r="Y22" s="342"/>
      <c r="Z22" s="233"/>
      <c r="AA22" s="233"/>
      <c r="AB22" s="343"/>
      <c r="AC22" s="343"/>
      <c r="AD22" s="343"/>
      <c r="AE22" s="343"/>
    </row>
    <row r="23" spans="2:31" ht="12.75">
      <c r="B23" s="232"/>
      <c r="C23" s="232"/>
      <c r="D23" s="233"/>
      <c r="E23" s="233"/>
      <c r="F23" s="42"/>
      <c r="G23" s="150"/>
      <c r="H23" s="233"/>
      <c r="I23" s="233"/>
      <c r="J23" s="340"/>
      <c r="K23" s="43"/>
      <c r="L23" s="234"/>
      <c r="M23" s="235"/>
      <c r="N23" s="43"/>
      <c r="O23" s="233"/>
      <c r="P23" s="341"/>
      <c r="Q23" s="42"/>
      <c r="R23" s="43"/>
      <c r="S23" s="256"/>
      <c r="T23" s="256"/>
      <c r="U23" s="256"/>
      <c r="V23" s="256"/>
      <c r="W23" s="256"/>
      <c r="X23" s="256"/>
      <c r="Y23" s="342"/>
      <c r="Z23" s="233"/>
      <c r="AA23" s="233"/>
      <c r="AB23" s="343"/>
      <c r="AC23" s="343"/>
      <c r="AD23" s="343"/>
      <c r="AE23" s="343"/>
    </row>
    <row r="24" spans="2:31" ht="12.75">
      <c r="B24" s="230" t="s">
        <v>721</v>
      </c>
      <c r="C24" s="230" t="s">
        <v>777</v>
      </c>
      <c r="D24" s="233" t="s">
        <v>568</v>
      </c>
      <c r="E24" s="233" t="s">
        <v>778</v>
      </c>
      <c r="F24" s="42">
        <v>1</v>
      </c>
      <c r="G24" s="150" t="s">
        <v>765</v>
      </c>
      <c r="H24" s="233"/>
      <c r="I24" s="233">
        <v>4</v>
      </c>
      <c r="J24" s="340"/>
      <c r="K24" s="43"/>
      <c r="L24" s="234"/>
      <c r="M24" s="235"/>
      <c r="N24" s="43"/>
      <c r="O24" s="233"/>
      <c r="P24" s="341"/>
      <c r="Q24" s="42"/>
      <c r="R24" s="43"/>
      <c r="S24" s="256"/>
      <c r="T24" s="256"/>
      <c r="U24" s="256"/>
      <c r="V24" s="256"/>
      <c r="W24" s="256"/>
      <c r="X24" s="256"/>
      <c r="Y24" s="342"/>
      <c r="Z24" s="233"/>
      <c r="AA24" s="233"/>
      <c r="AB24" s="343"/>
      <c r="AC24" s="343"/>
      <c r="AD24" s="343"/>
      <c r="AE24" s="343"/>
    </row>
    <row r="25" spans="2:31" ht="12.75">
      <c r="B25" s="232"/>
      <c r="C25" s="232" t="s">
        <v>779</v>
      </c>
      <c r="D25" s="233"/>
      <c r="E25" s="233"/>
      <c r="F25" s="42">
        <v>2</v>
      </c>
      <c r="G25" s="150" t="s">
        <v>418</v>
      </c>
      <c r="H25" s="233">
        <v>44</v>
      </c>
      <c r="I25" s="233"/>
      <c r="J25" s="340">
        <v>44</v>
      </c>
      <c r="K25" s="43">
        <v>17</v>
      </c>
      <c r="L25" s="234">
        <v>4.9</v>
      </c>
      <c r="M25" s="235">
        <v>1.06</v>
      </c>
      <c r="N25" s="43">
        <v>1000</v>
      </c>
      <c r="O25" s="233">
        <v>250</v>
      </c>
      <c r="P25" s="341"/>
      <c r="Q25" s="42">
        <f>H25</f>
        <v>44</v>
      </c>
      <c r="R25" s="43"/>
      <c r="S25" s="256">
        <f>J25</f>
        <v>44</v>
      </c>
      <c r="T25" s="256">
        <f>K25*S25</f>
        <v>748</v>
      </c>
      <c r="U25" s="256">
        <f>M25*S25</f>
        <v>46.64</v>
      </c>
      <c r="V25" s="256">
        <f>N25*S25</f>
        <v>44000</v>
      </c>
      <c r="W25" s="256">
        <f>O25*S25</f>
        <v>11000</v>
      </c>
      <c r="X25" s="256"/>
      <c r="Y25" s="342"/>
      <c r="Z25" s="233"/>
      <c r="AA25" s="233"/>
      <c r="AB25" s="343"/>
      <c r="AC25" s="343"/>
      <c r="AD25" s="343"/>
      <c r="AE25" s="343"/>
    </row>
    <row r="26" spans="2:31" ht="12.75">
      <c r="B26" s="232"/>
      <c r="C26" s="232"/>
      <c r="D26" s="233"/>
      <c r="E26" s="233"/>
      <c r="F26" s="42"/>
      <c r="G26" s="150"/>
      <c r="H26" s="233"/>
      <c r="I26" s="233"/>
      <c r="J26" s="340"/>
      <c r="K26" s="43"/>
      <c r="L26" s="234"/>
      <c r="M26" s="235"/>
      <c r="N26" s="43"/>
      <c r="O26" s="233"/>
      <c r="P26" s="341"/>
      <c r="Q26" s="42"/>
      <c r="R26" s="43"/>
      <c r="S26" s="256"/>
      <c r="T26" s="256"/>
      <c r="U26" s="256"/>
      <c r="V26" s="256"/>
      <c r="W26" s="256"/>
      <c r="X26" s="256"/>
      <c r="Y26" s="342"/>
      <c r="Z26" s="233"/>
      <c r="AA26" s="233"/>
      <c r="AB26" s="343"/>
      <c r="AC26" s="343"/>
      <c r="AD26" s="343"/>
      <c r="AE26" s="343"/>
    </row>
    <row r="27" spans="2:31" ht="12.75">
      <c r="B27" s="232" t="s">
        <v>724</v>
      </c>
      <c r="C27" s="232" t="s">
        <v>780</v>
      </c>
      <c r="D27" s="233" t="s">
        <v>20</v>
      </c>
      <c r="E27" s="233" t="s">
        <v>778</v>
      </c>
      <c r="F27" s="42">
        <v>1</v>
      </c>
      <c r="G27" s="150" t="s">
        <v>765</v>
      </c>
      <c r="H27" s="233"/>
      <c r="I27" s="233">
        <v>1</v>
      </c>
      <c r="J27" s="340"/>
      <c r="K27" s="43"/>
      <c r="L27" s="234"/>
      <c r="M27" s="235"/>
      <c r="N27" s="43"/>
      <c r="O27" s="233"/>
      <c r="P27" s="341"/>
      <c r="Q27" s="42"/>
      <c r="R27" s="43"/>
      <c r="S27" s="256"/>
      <c r="T27" s="256"/>
      <c r="U27" s="256"/>
      <c r="V27" s="256"/>
      <c r="W27" s="256"/>
      <c r="X27" s="256"/>
      <c r="Y27" s="342"/>
      <c r="Z27" s="233"/>
      <c r="AA27" s="233"/>
      <c r="AB27" s="343"/>
      <c r="AC27" s="343"/>
      <c r="AD27" s="343"/>
      <c r="AE27" s="343"/>
    </row>
    <row r="28" spans="2:31" ht="12.75">
      <c r="B28" s="232"/>
      <c r="C28" s="232" t="s">
        <v>779</v>
      </c>
      <c r="D28" s="233"/>
      <c r="E28" s="233"/>
      <c r="F28" s="42">
        <v>2</v>
      </c>
      <c r="G28" s="150" t="s">
        <v>418</v>
      </c>
      <c r="H28" s="233">
        <v>9</v>
      </c>
      <c r="I28" s="233"/>
      <c r="J28" s="340">
        <v>9</v>
      </c>
      <c r="K28" s="43">
        <v>17</v>
      </c>
      <c r="L28" s="234">
        <v>4.9</v>
      </c>
      <c r="M28" s="235">
        <v>1.06</v>
      </c>
      <c r="N28" s="43">
        <v>1000</v>
      </c>
      <c r="O28" s="233">
        <v>250</v>
      </c>
      <c r="P28" s="341"/>
      <c r="Q28" s="42">
        <f>H28</f>
        <v>9</v>
      </c>
      <c r="R28" s="43"/>
      <c r="S28" s="256">
        <f>J28</f>
        <v>9</v>
      </c>
      <c r="T28" s="256">
        <f>K28*S28</f>
        <v>153</v>
      </c>
      <c r="U28" s="256">
        <f>M28*S28</f>
        <v>9.540000000000001</v>
      </c>
      <c r="V28" s="256">
        <f>N28*S28</f>
        <v>9000</v>
      </c>
      <c r="W28" s="256">
        <f>O28*S28</f>
        <v>2250</v>
      </c>
      <c r="X28" s="256"/>
      <c r="Y28" s="342"/>
      <c r="Z28" s="233"/>
      <c r="AA28" s="233"/>
      <c r="AB28" s="343"/>
      <c r="AC28" s="343"/>
      <c r="AD28" s="343"/>
      <c r="AE28" s="343"/>
    </row>
    <row r="29" spans="2:31" ht="12.75">
      <c r="B29" s="232"/>
      <c r="C29" s="232"/>
      <c r="D29" s="233"/>
      <c r="E29" s="233"/>
      <c r="F29" s="42"/>
      <c r="G29" s="150"/>
      <c r="H29" s="233"/>
      <c r="I29" s="233"/>
      <c r="J29" s="340"/>
      <c r="K29" s="43"/>
      <c r="L29" s="234"/>
      <c r="M29" s="235"/>
      <c r="N29" s="43"/>
      <c r="O29" s="233"/>
      <c r="P29" s="341"/>
      <c r="Q29" s="42"/>
      <c r="R29" s="43"/>
      <c r="S29" s="256"/>
      <c r="T29" s="256"/>
      <c r="U29" s="256"/>
      <c r="V29" s="256"/>
      <c r="W29" s="256"/>
      <c r="X29" s="256"/>
      <c r="Y29" s="342"/>
      <c r="Z29" s="233"/>
      <c r="AA29" s="233"/>
      <c r="AB29" s="343"/>
      <c r="AC29" s="343"/>
      <c r="AD29" s="343"/>
      <c r="AE29" s="343"/>
    </row>
    <row r="30" spans="2:31" ht="12.75">
      <c r="B30" s="232" t="s">
        <v>781</v>
      </c>
      <c r="C30" s="232" t="s">
        <v>782</v>
      </c>
      <c r="D30" s="233" t="s">
        <v>769</v>
      </c>
      <c r="E30" s="233" t="s">
        <v>778</v>
      </c>
      <c r="F30" s="42">
        <v>1</v>
      </c>
      <c r="G30" s="150" t="s">
        <v>765</v>
      </c>
      <c r="H30" s="233"/>
      <c r="I30" s="233">
        <v>2</v>
      </c>
      <c r="J30" s="340"/>
      <c r="K30" s="43"/>
      <c r="L30" s="234"/>
      <c r="M30" s="235"/>
      <c r="N30" s="43"/>
      <c r="O30" s="233"/>
      <c r="P30" s="341"/>
      <c r="Q30" s="42"/>
      <c r="R30" s="43"/>
      <c r="S30" s="256"/>
      <c r="T30" s="256"/>
      <c r="U30" s="256"/>
      <c r="V30" s="256"/>
      <c r="W30" s="256"/>
      <c r="X30" s="256"/>
      <c r="Y30" s="342"/>
      <c r="Z30" s="233"/>
      <c r="AA30" s="233"/>
      <c r="AB30" s="343"/>
      <c r="AC30" s="343"/>
      <c r="AD30" s="343"/>
      <c r="AE30" s="343"/>
    </row>
    <row r="31" spans="2:31" ht="12.75">
      <c r="B31" s="232"/>
      <c r="C31" s="232" t="s">
        <v>779</v>
      </c>
      <c r="D31" s="233" t="s">
        <v>747</v>
      </c>
      <c r="E31" s="233"/>
      <c r="F31" s="42">
        <v>2</v>
      </c>
      <c r="G31" s="150" t="s">
        <v>418</v>
      </c>
      <c r="H31" s="233">
        <v>18</v>
      </c>
      <c r="I31" s="233"/>
      <c r="J31" s="340">
        <v>18</v>
      </c>
      <c r="K31" s="43">
        <v>17</v>
      </c>
      <c r="L31" s="234">
        <v>4.9</v>
      </c>
      <c r="M31" s="235">
        <v>1.06</v>
      </c>
      <c r="N31" s="43">
        <v>1000</v>
      </c>
      <c r="O31" s="233">
        <v>250</v>
      </c>
      <c r="P31" s="341"/>
      <c r="Q31" s="42">
        <f>H31</f>
        <v>18</v>
      </c>
      <c r="R31" s="43"/>
      <c r="S31" s="256">
        <f>J31</f>
        <v>18</v>
      </c>
      <c r="T31" s="256">
        <f>K31*S31</f>
        <v>306</v>
      </c>
      <c r="U31" s="256">
        <f>M31*S31</f>
        <v>19.080000000000002</v>
      </c>
      <c r="V31" s="256">
        <f>N31*S31</f>
        <v>18000</v>
      </c>
      <c r="W31" s="256">
        <f>O31*S31</f>
        <v>4500</v>
      </c>
      <c r="X31" s="256"/>
      <c r="Y31" s="342"/>
      <c r="Z31" s="233"/>
      <c r="AA31" s="233"/>
      <c r="AB31" s="343"/>
      <c r="AC31" s="343"/>
      <c r="AD31" s="343"/>
      <c r="AE31" s="343"/>
    </row>
    <row r="32" spans="2:31" ht="12.75">
      <c r="B32" s="232"/>
      <c r="C32" s="232"/>
      <c r="D32" s="233"/>
      <c r="E32" s="233"/>
      <c r="F32" s="42"/>
      <c r="G32" s="150"/>
      <c r="H32" s="233"/>
      <c r="I32" s="233"/>
      <c r="J32" s="340"/>
      <c r="K32" s="43"/>
      <c r="L32" s="234"/>
      <c r="M32" s="235"/>
      <c r="N32" s="43"/>
      <c r="O32" s="233"/>
      <c r="P32" s="341"/>
      <c r="Q32" s="42"/>
      <c r="R32" s="43"/>
      <c r="S32" s="256"/>
      <c r="T32" s="256"/>
      <c r="U32" s="256"/>
      <c r="V32" s="256"/>
      <c r="W32" s="256"/>
      <c r="X32" s="256"/>
      <c r="Y32" s="342"/>
      <c r="Z32" s="233"/>
      <c r="AA32" s="233"/>
      <c r="AB32" s="343"/>
      <c r="AC32" s="343"/>
      <c r="AD32" s="343"/>
      <c r="AE32" s="343"/>
    </row>
    <row r="33" spans="2:31" ht="12.75">
      <c r="B33" s="230" t="s">
        <v>783</v>
      </c>
      <c r="C33" s="230" t="s">
        <v>784</v>
      </c>
      <c r="D33" s="233" t="s">
        <v>568</v>
      </c>
      <c r="E33" s="233" t="s">
        <v>785</v>
      </c>
      <c r="F33" s="42">
        <v>1</v>
      </c>
      <c r="G33" s="150" t="s">
        <v>765</v>
      </c>
      <c r="H33" s="233"/>
      <c r="I33" s="233"/>
      <c r="J33" s="340"/>
      <c r="K33" s="43"/>
      <c r="L33" s="234"/>
      <c r="M33" s="235"/>
      <c r="N33" s="43"/>
      <c r="O33" s="233"/>
      <c r="P33" s="341"/>
      <c r="Q33" s="42"/>
      <c r="R33" s="43"/>
      <c r="S33" s="256"/>
      <c r="T33" s="256"/>
      <c r="U33" s="256"/>
      <c r="V33" s="256"/>
      <c r="W33" s="256"/>
      <c r="X33" s="256"/>
      <c r="Y33" s="342"/>
      <c r="Z33" s="233"/>
      <c r="AA33" s="233"/>
      <c r="AB33" s="343"/>
      <c r="AC33" s="343"/>
      <c r="AD33" s="343"/>
      <c r="AE33" s="343"/>
    </row>
    <row r="34" spans="2:31" ht="12.75">
      <c r="B34" s="232"/>
      <c r="C34" s="232" t="s">
        <v>786</v>
      </c>
      <c r="D34" s="233"/>
      <c r="E34" s="233"/>
      <c r="F34" s="42">
        <v>2</v>
      </c>
      <c r="G34" s="150" t="s">
        <v>418</v>
      </c>
      <c r="H34" s="233">
        <v>57692</v>
      </c>
      <c r="I34" s="233"/>
      <c r="J34" s="340">
        <v>57692</v>
      </c>
      <c r="K34" s="43">
        <v>17</v>
      </c>
      <c r="L34" s="234">
        <v>4.9</v>
      </c>
      <c r="M34" s="235">
        <v>1.06</v>
      </c>
      <c r="N34" s="43">
        <v>1000</v>
      </c>
      <c r="O34" s="233">
        <v>250</v>
      </c>
      <c r="P34" s="236" t="s">
        <v>787</v>
      </c>
      <c r="Q34" s="42">
        <f>H34</f>
        <v>57692</v>
      </c>
      <c r="R34" s="43"/>
      <c r="S34" s="256">
        <f>J34</f>
        <v>57692</v>
      </c>
      <c r="T34" s="256">
        <f>K34*S34</f>
        <v>980764</v>
      </c>
      <c r="U34" s="256">
        <f>M34*S34</f>
        <v>61153.520000000004</v>
      </c>
      <c r="V34" s="256">
        <f>N34*S34</f>
        <v>57692000</v>
      </c>
      <c r="W34" s="256">
        <f>O34*S34</f>
        <v>14423000</v>
      </c>
      <c r="X34" s="256"/>
      <c r="Y34" s="342"/>
      <c r="Z34" s="233"/>
      <c r="AA34" s="233"/>
      <c r="AB34" s="343"/>
      <c r="AC34" s="343"/>
      <c r="AD34" s="343"/>
      <c r="AE34" s="343"/>
    </row>
    <row r="35" spans="2:31" ht="12.75">
      <c r="B35" s="232"/>
      <c r="C35" s="232"/>
      <c r="D35" s="233"/>
      <c r="E35" s="233"/>
      <c r="F35" s="42"/>
      <c r="G35" s="150"/>
      <c r="H35" s="233"/>
      <c r="I35" s="233"/>
      <c r="J35" s="340"/>
      <c r="K35" s="43"/>
      <c r="L35" s="234"/>
      <c r="M35" s="235"/>
      <c r="N35" s="43"/>
      <c r="O35" s="233"/>
      <c r="P35" s="341"/>
      <c r="Q35" s="42"/>
      <c r="R35" s="43"/>
      <c r="S35" s="256"/>
      <c r="T35" s="256"/>
      <c r="U35" s="256"/>
      <c r="V35" s="256"/>
      <c r="W35" s="256"/>
      <c r="X35" s="256"/>
      <c r="Y35" s="342"/>
      <c r="Z35" s="233"/>
      <c r="AA35" s="233"/>
      <c r="AB35" s="343"/>
      <c r="AC35" s="343"/>
      <c r="AD35" s="343"/>
      <c r="AE35" s="343"/>
    </row>
    <row r="36" spans="2:31" ht="12.75">
      <c r="B36" s="232" t="s">
        <v>788</v>
      </c>
      <c r="C36" s="232" t="s">
        <v>50</v>
      </c>
      <c r="D36" s="233" t="s">
        <v>20</v>
      </c>
      <c r="E36" s="233" t="s">
        <v>785</v>
      </c>
      <c r="F36" s="42">
        <v>1</v>
      </c>
      <c r="G36" s="150" t="s">
        <v>765</v>
      </c>
      <c r="H36" s="233"/>
      <c r="I36" s="233"/>
      <c r="J36" s="340"/>
      <c r="K36" s="43"/>
      <c r="L36" s="234"/>
      <c r="M36" s="235"/>
      <c r="N36" s="43"/>
      <c r="O36" s="233"/>
      <c r="P36" s="341"/>
      <c r="Q36" s="42"/>
      <c r="R36" s="43"/>
      <c r="S36" s="256"/>
      <c r="T36" s="256"/>
      <c r="U36" s="256"/>
      <c r="V36" s="256"/>
      <c r="W36" s="256"/>
      <c r="X36" s="256"/>
      <c r="Y36" s="342"/>
      <c r="Z36" s="233"/>
      <c r="AA36" s="233"/>
      <c r="AB36" s="343"/>
      <c r="AC36" s="343"/>
      <c r="AD36" s="343"/>
      <c r="AE36" s="343"/>
    </row>
    <row r="37" spans="2:31" ht="12.75">
      <c r="B37" s="232"/>
      <c r="C37" s="232" t="s">
        <v>786</v>
      </c>
      <c r="D37" s="233"/>
      <c r="E37" s="233"/>
      <c r="F37" s="42">
        <v>2</v>
      </c>
      <c r="G37" s="150" t="s">
        <v>418</v>
      </c>
      <c r="H37" s="233">
        <v>4162</v>
      </c>
      <c r="I37" s="233"/>
      <c r="J37" s="340">
        <v>4162</v>
      </c>
      <c r="K37" s="43">
        <v>17</v>
      </c>
      <c r="L37" s="234">
        <v>4.9</v>
      </c>
      <c r="M37" s="235">
        <v>1.06</v>
      </c>
      <c r="N37" s="43">
        <v>1000</v>
      </c>
      <c r="O37" s="233">
        <v>250</v>
      </c>
      <c r="P37" s="341"/>
      <c r="Q37" s="42">
        <f>H37</f>
        <v>4162</v>
      </c>
      <c r="R37" s="43"/>
      <c r="S37" s="256">
        <f>J37</f>
        <v>4162</v>
      </c>
      <c r="T37" s="256">
        <f>K37*S37</f>
        <v>70754</v>
      </c>
      <c r="U37" s="256">
        <f>M37*S37</f>
        <v>4411.72</v>
      </c>
      <c r="V37" s="256">
        <f>N37*S37</f>
        <v>4162000</v>
      </c>
      <c r="W37" s="256">
        <f>O37*S37</f>
        <v>1040500</v>
      </c>
      <c r="X37" s="256"/>
      <c r="Y37" s="342"/>
      <c r="Z37" s="233"/>
      <c r="AA37" s="233"/>
      <c r="AB37" s="343"/>
      <c r="AC37" s="343"/>
      <c r="AD37" s="343"/>
      <c r="AE37" s="343"/>
    </row>
    <row r="38" spans="2:31" ht="12.75">
      <c r="B38" s="232"/>
      <c r="C38" s="232"/>
      <c r="D38" s="233"/>
      <c r="E38" s="233"/>
      <c r="F38" s="42"/>
      <c r="G38" s="150"/>
      <c r="H38" s="233"/>
      <c r="I38" s="233"/>
      <c r="J38" s="340"/>
      <c r="K38" s="43"/>
      <c r="L38" s="234"/>
      <c r="M38" s="235"/>
      <c r="N38" s="43"/>
      <c r="O38" s="233"/>
      <c r="P38" s="341"/>
      <c r="Q38" s="42"/>
      <c r="R38" s="43"/>
      <c r="S38" s="256"/>
      <c r="T38" s="256"/>
      <c r="U38" s="256"/>
      <c r="V38" s="256"/>
      <c r="W38" s="256"/>
      <c r="X38" s="256"/>
      <c r="Y38" s="342"/>
      <c r="Z38" s="233"/>
      <c r="AA38" s="233"/>
      <c r="AB38" s="343"/>
      <c r="AC38" s="343"/>
      <c r="AD38" s="343"/>
      <c r="AE38" s="343"/>
    </row>
    <row r="39" spans="2:31" ht="12.75">
      <c r="B39" s="232" t="s">
        <v>789</v>
      </c>
      <c r="C39" s="232" t="s">
        <v>790</v>
      </c>
      <c r="D39" s="233" t="s">
        <v>769</v>
      </c>
      <c r="E39" s="233" t="s">
        <v>785</v>
      </c>
      <c r="F39" s="42">
        <v>1</v>
      </c>
      <c r="G39" s="150" t="s">
        <v>765</v>
      </c>
      <c r="H39" s="233"/>
      <c r="I39" s="233"/>
      <c r="J39" s="340"/>
      <c r="K39" s="43"/>
      <c r="L39" s="234"/>
      <c r="M39" s="235"/>
      <c r="N39" s="43"/>
      <c r="O39" s="233"/>
      <c r="P39" s="341"/>
      <c r="Q39" s="42"/>
      <c r="R39" s="43"/>
      <c r="S39" s="256"/>
      <c r="T39" s="256"/>
      <c r="U39" s="256"/>
      <c r="V39" s="256"/>
      <c r="W39" s="256"/>
      <c r="X39" s="256"/>
      <c r="Y39" s="342"/>
      <c r="Z39" s="233"/>
      <c r="AA39" s="233"/>
      <c r="AB39" s="343"/>
      <c r="AC39" s="343"/>
      <c r="AD39" s="343"/>
      <c r="AE39" s="343"/>
    </row>
    <row r="40" spans="2:31" ht="12.75">
      <c r="B40" s="232"/>
      <c r="C40" s="232" t="s">
        <v>786</v>
      </c>
      <c r="D40" s="233"/>
      <c r="E40" s="233"/>
      <c r="F40" s="42">
        <v>2</v>
      </c>
      <c r="G40" s="150" t="s">
        <v>418</v>
      </c>
      <c r="H40" s="233">
        <v>10476</v>
      </c>
      <c r="I40" s="233"/>
      <c r="J40" s="340">
        <v>10476</v>
      </c>
      <c r="K40" s="43">
        <v>17</v>
      </c>
      <c r="L40" s="234">
        <v>4.9</v>
      </c>
      <c r="M40" s="235">
        <v>1.06</v>
      </c>
      <c r="N40" s="43">
        <v>2000</v>
      </c>
      <c r="O40" s="233">
        <v>250</v>
      </c>
      <c r="P40" s="341"/>
      <c r="Q40" s="42">
        <f>H40</f>
        <v>10476</v>
      </c>
      <c r="R40" s="43"/>
      <c r="S40" s="256">
        <f>J40</f>
        <v>10476</v>
      </c>
      <c r="T40" s="256">
        <f>K40*S40</f>
        <v>178092</v>
      </c>
      <c r="U40" s="256">
        <f>M40*S40</f>
        <v>11104.560000000001</v>
      </c>
      <c r="V40" s="256">
        <f>N40*S40</f>
        <v>20952000</v>
      </c>
      <c r="W40" s="256">
        <f>O40*S40</f>
        <v>2619000</v>
      </c>
      <c r="X40" s="256"/>
      <c r="Y40" s="342"/>
      <c r="Z40" s="233"/>
      <c r="AA40" s="233"/>
      <c r="AB40" s="343"/>
      <c r="AC40" s="343"/>
      <c r="AD40" s="343"/>
      <c r="AE40" s="343"/>
    </row>
    <row r="41" spans="2:31" ht="12.75">
      <c r="B41" s="232"/>
      <c r="C41" s="326"/>
      <c r="D41" s="233"/>
      <c r="F41" s="61"/>
      <c r="G41" s="279"/>
      <c r="J41" s="160"/>
      <c r="P41" s="341"/>
      <c r="Q41" s="42"/>
      <c r="R41" s="43"/>
      <c r="S41" s="256"/>
      <c r="T41" s="256"/>
      <c r="U41" s="256"/>
      <c r="V41" s="256"/>
      <c r="W41" s="256"/>
      <c r="X41" s="256"/>
      <c r="Y41" s="342"/>
      <c r="Z41" s="233"/>
      <c r="AA41" s="233"/>
      <c r="AB41" s="343"/>
      <c r="AC41" s="343"/>
      <c r="AD41" s="343"/>
      <c r="AE41" s="343"/>
    </row>
    <row r="42" spans="2:31" ht="12.75">
      <c r="B42" s="230" t="s">
        <v>791</v>
      </c>
      <c r="C42" s="230" t="s">
        <v>792</v>
      </c>
      <c r="D42" s="283" t="s">
        <v>568</v>
      </c>
      <c r="E42" s="233" t="s">
        <v>793</v>
      </c>
      <c r="F42" s="42">
        <v>1</v>
      </c>
      <c r="G42" s="150" t="s">
        <v>794</v>
      </c>
      <c r="H42" s="233"/>
      <c r="I42" s="233"/>
      <c r="J42" s="340"/>
      <c r="K42" s="43"/>
      <c r="L42" s="234"/>
      <c r="M42" s="235"/>
      <c r="N42" s="43"/>
      <c r="O42" s="233"/>
      <c r="P42" s="341"/>
      <c r="Q42" s="42"/>
      <c r="R42" s="43"/>
      <c r="S42" s="256"/>
      <c r="T42" s="256"/>
      <c r="U42" s="256"/>
      <c r="V42" s="256"/>
      <c r="W42" s="256"/>
      <c r="X42" s="256"/>
      <c r="Y42" s="342"/>
      <c r="Z42" s="233"/>
      <c r="AA42" s="233"/>
      <c r="AB42" s="343"/>
      <c r="AC42" s="343"/>
      <c r="AD42" s="343"/>
      <c r="AE42" s="343"/>
    </row>
    <row r="43" spans="2:31" ht="12.75">
      <c r="B43" s="232"/>
      <c r="C43" s="232" t="s">
        <v>795</v>
      </c>
      <c r="D43" s="283"/>
      <c r="E43" s="233" t="s">
        <v>796</v>
      </c>
      <c r="F43" s="42">
        <v>2</v>
      </c>
      <c r="G43" s="150" t="s">
        <v>797</v>
      </c>
      <c r="H43" s="233">
        <v>193</v>
      </c>
      <c r="I43" s="233"/>
      <c r="J43" s="340">
        <v>193</v>
      </c>
      <c r="K43" s="43">
        <v>18</v>
      </c>
      <c r="L43" s="234">
        <v>7.38</v>
      </c>
      <c r="M43" s="235">
        <v>0.91</v>
      </c>
      <c r="N43" s="43">
        <v>200</v>
      </c>
      <c r="O43" s="233">
        <v>50</v>
      </c>
      <c r="P43" s="341"/>
      <c r="Q43" s="42">
        <f>H43</f>
        <v>193</v>
      </c>
      <c r="R43" s="43"/>
      <c r="S43" s="256">
        <f>J43</f>
        <v>193</v>
      </c>
      <c r="T43" s="256">
        <f>K43*S43</f>
        <v>3474</v>
      </c>
      <c r="U43" s="256">
        <f>M43*S43</f>
        <v>175.63</v>
      </c>
      <c r="V43" s="256">
        <f>N43*S43</f>
        <v>38600</v>
      </c>
      <c r="W43" s="256">
        <f>O43*S43</f>
        <v>9650</v>
      </c>
      <c r="X43" s="256"/>
      <c r="Y43" s="342"/>
      <c r="Z43" s="233"/>
      <c r="AA43" s="233"/>
      <c r="AB43" s="343"/>
      <c r="AC43" s="343"/>
      <c r="AD43" s="343"/>
      <c r="AE43" s="343"/>
    </row>
    <row r="44" spans="2:31" ht="12.75">
      <c r="B44" s="232"/>
      <c r="C44" s="232"/>
      <c r="D44" s="283"/>
      <c r="E44" s="233"/>
      <c r="F44" s="42"/>
      <c r="G44" s="150"/>
      <c r="H44" s="233"/>
      <c r="I44" s="233"/>
      <c r="J44" s="340"/>
      <c r="K44" s="43"/>
      <c r="L44" s="234"/>
      <c r="M44" s="235"/>
      <c r="N44" s="43"/>
      <c r="O44" s="233"/>
      <c r="P44" s="341"/>
      <c r="Q44" s="42"/>
      <c r="R44" s="43"/>
      <c r="S44" s="256"/>
      <c r="T44" s="256"/>
      <c r="U44" s="256"/>
      <c r="V44" s="256"/>
      <c r="W44" s="256"/>
      <c r="X44" s="256"/>
      <c r="Y44" s="342"/>
      <c r="Z44" s="233"/>
      <c r="AA44" s="233"/>
      <c r="AB44" s="343"/>
      <c r="AC44" s="343"/>
      <c r="AD44" s="343"/>
      <c r="AE44" s="343"/>
    </row>
    <row r="45" spans="2:31" ht="12.75">
      <c r="B45" s="232" t="s">
        <v>798</v>
      </c>
      <c r="C45" s="232" t="s">
        <v>799</v>
      </c>
      <c r="D45" s="283" t="s">
        <v>568</v>
      </c>
      <c r="E45" s="233" t="s">
        <v>800</v>
      </c>
      <c r="F45" s="42">
        <v>1</v>
      </c>
      <c r="G45" s="150" t="s">
        <v>801</v>
      </c>
      <c r="H45" s="233"/>
      <c r="I45" s="233"/>
      <c r="J45" s="340"/>
      <c r="K45" s="43"/>
      <c r="L45" s="234"/>
      <c r="M45" s="235"/>
      <c r="N45" s="43"/>
      <c r="O45" s="233"/>
      <c r="P45" s="341"/>
      <c r="Q45" s="42"/>
      <c r="R45" s="43"/>
      <c r="S45" s="256"/>
      <c r="T45" s="256"/>
      <c r="U45" s="256"/>
      <c r="V45" s="256"/>
      <c r="W45" s="256"/>
      <c r="X45" s="256"/>
      <c r="Y45" s="342"/>
      <c r="Z45" s="233"/>
      <c r="AA45" s="233"/>
      <c r="AB45" s="343"/>
      <c r="AC45" s="343"/>
      <c r="AD45" s="343"/>
      <c r="AE45" s="343"/>
    </row>
    <row r="46" spans="2:31" ht="12.75">
      <c r="B46" s="232"/>
      <c r="C46" s="232" t="s">
        <v>795</v>
      </c>
      <c r="D46" s="283"/>
      <c r="E46" s="233"/>
      <c r="F46" s="42">
        <v>2</v>
      </c>
      <c r="G46" s="150" t="s">
        <v>802</v>
      </c>
      <c r="H46" s="233">
        <v>1549</v>
      </c>
      <c r="I46" s="233"/>
      <c r="J46" s="340">
        <v>1549</v>
      </c>
      <c r="K46" s="43">
        <v>18</v>
      </c>
      <c r="L46" s="234">
        <v>7.38</v>
      </c>
      <c r="M46" s="235">
        <v>0.91</v>
      </c>
      <c r="N46" s="43">
        <v>200</v>
      </c>
      <c r="O46" s="233">
        <v>50</v>
      </c>
      <c r="P46" s="341"/>
      <c r="Q46" s="42">
        <f>H46</f>
        <v>1549</v>
      </c>
      <c r="R46" s="43"/>
      <c r="S46" s="256">
        <f>J46</f>
        <v>1549</v>
      </c>
      <c r="T46" s="256">
        <f>K46*S46</f>
        <v>27882</v>
      </c>
      <c r="U46" s="256">
        <f>M46*S46</f>
        <v>1409.5900000000001</v>
      </c>
      <c r="V46" s="256">
        <f>N46*S46</f>
        <v>309800</v>
      </c>
      <c r="W46" s="256">
        <f>O46*S46</f>
        <v>77450</v>
      </c>
      <c r="X46" s="256"/>
      <c r="Y46" s="342"/>
      <c r="Z46" s="233"/>
      <c r="AA46" s="233"/>
      <c r="AB46" s="343"/>
      <c r="AC46" s="343"/>
      <c r="AD46" s="343"/>
      <c r="AE46" s="343"/>
    </row>
    <row r="47" spans="2:31" ht="12.75">
      <c r="B47" s="232"/>
      <c r="C47" s="232"/>
      <c r="D47" s="283"/>
      <c r="E47" s="233"/>
      <c r="F47" s="42"/>
      <c r="G47" s="150"/>
      <c r="H47" s="233"/>
      <c r="I47" s="233"/>
      <c r="J47" s="340"/>
      <c r="K47" s="43"/>
      <c r="L47" s="234"/>
      <c r="M47" s="235"/>
      <c r="N47" s="43"/>
      <c r="O47" s="233"/>
      <c r="P47" s="341"/>
      <c r="Q47" s="42"/>
      <c r="R47" s="43"/>
      <c r="S47" s="256"/>
      <c r="T47" s="256"/>
      <c r="U47" s="256"/>
      <c r="V47" s="256"/>
      <c r="W47" s="256"/>
      <c r="X47" s="256"/>
      <c r="Y47" s="342"/>
      <c r="Z47" s="233"/>
      <c r="AA47" s="233"/>
      <c r="AB47" s="343"/>
      <c r="AC47" s="343"/>
      <c r="AD47" s="343"/>
      <c r="AE47" s="343"/>
    </row>
    <row r="48" spans="2:31" ht="12.75">
      <c r="B48" s="232" t="s">
        <v>803</v>
      </c>
      <c r="C48" s="232" t="s">
        <v>804</v>
      </c>
      <c r="D48" s="283" t="s">
        <v>568</v>
      </c>
      <c r="E48" s="233" t="s">
        <v>805</v>
      </c>
      <c r="F48" s="42">
        <v>1</v>
      </c>
      <c r="G48" s="150" t="s">
        <v>794</v>
      </c>
      <c r="H48" s="233"/>
      <c r="I48" s="233"/>
      <c r="J48" s="340"/>
      <c r="K48" s="43"/>
      <c r="L48" s="234"/>
      <c r="M48" s="235"/>
      <c r="N48" s="43"/>
      <c r="O48" s="233"/>
      <c r="P48" s="341"/>
      <c r="Q48" s="42"/>
      <c r="R48" s="43"/>
      <c r="S48" s="256"/>
      <c r="T48" s="256"/>
      <c r="U48" s="256"/>
      <c r="V48" s="256"/>
      <c r="W48" s="256"/>
      <c r="X48" s="256"/>
      <c r="Y48" s="342"/>
      <c r="Z48" s="233"/>
      <c r="AA48" s="233"/>
      <c r="AB48" s="343"/>
      <c r="AC48" s="343"/>
      <c r="AD48" s="343"/>
      <c r="AE48" s="343"/>
    </row>
    <row r="49" spans="2:31" ht="12.75">
      <c r="B49" s="232"/>
      <c r="C49" s="232" t="s">
        <v>795</v>
      </c>
      <c r="D49" s="283"/>
      <c r="E49" s="233"/>
      <c r="F49" s="42">
        <v>2</v>
      </c>
      <c r="G49" s="150" t="s">
        <v>797</v>
      </c>
      <c r="H49" s="233">
        <v>180</v>
      </c>
      <c r="I49" s="233"/>
      <c r="J49" s="340">
        <v>180</v>
      </c>
      <c r="K49" s="43">
        <v>18</v>
      </c>
      <c r="L49" s="234">
        <v>7.38</v>
      </c>
      <c r="M49" s="235">
        <v>0.91</v>
      </c>
      <c r="N49" s="43">
        <v>200</v>
      </c>
      <c r="O49" s="233">
        <v>50</v>
      </c>
      <c r="P49" s="341"/>
      <c r="Q49" s="42">
        <f>H49</f>
        <v>180</v>
      </c>
      <c r="R49" s="43"/>
      <c r="S49" s="256">
        <f>J49</f>
        <v>180</v>
      </c>
      <c r="T49" s="256">
        <f>K49*S49</f>
        <v>3240</v>
      </c>
      <c r="U49" s="256">
        <f>M49*S49</f>
        <v>163.8</v>
      </c>
      <c r="V49" s="256">
        <f>N49*S49</f>
        <v>36000</v>
      </c>
      <c r="W49" s="256">
        <f>O49*S49</f>
        <v>9000</v>
      </c>
      <c r="X49" s="256"/>
      <c r="Y49" s="342"/>
      <c r="Z49" s="233"/>
      <c r="AA49" s="233"/>
      <c r="AB49" s="343"/>
      <c r="AC49" s="343"/>
      <c r="AD49" s="343"/>
      <c r="AE49" s="343"/>
    </row>
    <row r="50" spans="2:31" ht="12.75">
      <c r="B50" s="232"/>
      <c r="C50" s="232"/>
      <c r="D50" s="283"/>
      <c r="E50" s="233"/>
      <c r="F50" s="42"/>
      <c r="G50" s="150"/>
      <c r="H50" s="233"/>
      <c r="I50" s="233"/>
      <c r="J50" s="340"/>
      <c r="K50" s="43"/>
      <c r="L50" s="234"/>
      <c r="M50" s="235"/>
      <c r="N50" s="43"/>
      <c r="O50" s="233"/>
      <c r="P50" s="341"/>
      <c r="Q50" s="42"/>
      <c r="R50" s="43"/>
      <c r="S50" s="256"/>
      <c r="T50" s="256"/>
      <c r="U50" s="256"/>
      <c r="V50" s="256"/>
      <c r="W50" s="256"/>
      <c r="X50" s="256"/>
      <c r="Y50" s="342"/>
      <c r="Z50" s="233"/>
      <c r="AA50" s="233"/>
      <c r="AB50" s="343"/>
      <c r="AC50" s="343"/>
      <c r="AD50" s="343"/>
      <c r="AE50" s="343"/>
    </row>
    <row r="51" spans="2:31" ht="12.75">
      <c r="B51" s="230" t="s">
        <v>806</v>
      </c>
      <c r="C51" s="230" t="s">
        <v>807</v>
      </c>
      <c r="D51" s="283" t="s">
        <v>20</v>
      </c>
      <c r="E51" s="233" t="s">
        <v>793</v>
      </c>
      <c r="F51" s="42">
        <v>1</v>
      </c>
      <c r="G51" s="150" t="s">
        <v>794</v>
      </c>
      <c r="H51" s="233"/>
      <c r="I51" s="233"/>
      <c r="J51" s="340"/>
      <c r="K51" s="43"/>
      <c r="L51" s="234"/>
      <c r="M51" s="235"/>
      <c r="N51" s="43"/>
      <c r="O51" s="233"/>
      <c r="P51" s="341"/>
      <c r="Q51" s="42"/>
      <c r="R51" s="43"/>
      <c r="S51" s="256"/>
      <c r="T51" s="256"/>
      <c r="U51" s="256"/>
      <c r="V51" s="256"/>
      <c r="W51" s="256"/>
      <c r="X51" s="256"/>
      <c r="Y51" s="342"/>
      <c r="Z51" s="233"/>
      <c r="AA51" s="233"/>
      <c r="AB51" s="343"/>
      <c r="AC51" s="343"/>
      <c r="AD51" s="343"/>
      <c r="AE51" s="343"/>
    </row>
    <row r="52" spans="2:31" ht="12.75">
      <c r="B52" s="232"/>
      <c r="C52" s="232" t="s">
        <v>808</v>
      </c>
      <c r="D52" s="283"/>
      <c r="E52" s="233" t="s">
        <v>809</v>
      </c>
      <c r="F52" s="42">
        <v>2</v>
      </c>
      <c r="G52" s="150" t="s">
        <v>797</v>
      </c>
      <c r="H52" s="233">
        <v>437</v>
      </c>
      <c r="I52" s="233"/>
      <c r="J52" s="340">
        <v>437</v>
      </c>
      <c r="K52" s="43">
        <v>18</v>
      </c>
      <c r="L52" s="234">
        <v>7.38</v>
      </c>
      <c r="M52" s="235">
        <v>0.91</v>
      </c>
      <c r="N52" s="43">
        <v>200</v>
      </c>
      <c r="O52" s="233">
        <v>50</v>
      </c>
      <c r="P52" s="341"/>
      <c r="Q52" s="42">
        <f>H52</f>
        <v>437</v>
      </c>
      <c r="R52" s="43"/>
      <c r="S52" s="256">
        <f>J52</f>
        <v>437</v>
      </c>
      <c r="T52" s="256">
        <f>K52*S52</f>
        <v>7866</v>
      </c>
      <c r="U52" s="256">
        <f>M52*S52</f>
        <v>397.67</v>
      </c>
      <c r="V52" s="256">
        <f>N52*S52</f>
        <v>87400</v>
      </c>
      <c r="W52" s="256">
        <f>O52*S52</f>
        <v>21850</v>
      </c>
      <c r="X52" s="256"/>
      <c r="Y52" s="342"/>
      <c r="Z52" s="233"/>
      <c r="AA52" s="233"/>
      <c r="AB52" s="343"/>
      <c r="AC52" s="343"/>
      <c r="AD52" s="343"/>
      <c r="AE52" s="343"/>
    </row>
    <row r="53" spans="2:31" ht="12.75">
      <c r="B53" s="232"/>
      <c r="C53" s="232"/>
      <c r="D53" s="283"/>
      <c r="E53" s="233"/>
      <c r="F53" s="42"/>
      <c r="G53" s="150"/>
      <c r="H53" s="233"/>
      <c r="I53" s="233"/>
      <c r="J53" s="340"/>
      <c r="K53" s="43"/>
      <c r="L53" s="234"/>
      <c r="M53" s="235"/>
      <c r="N53" s="43"/>
      <c r="O53" s="233"/>
      <c r="P53" s="341"/>
      <c r="Q53" s="42"/>
      <c r="R53" s="43"/>
      <c r="S53" s="256"/>
      <c r="T53" s="256"/>
      <c r="U53" s="256"/>
      <c r="V53" s="256"/>
      <c r="W53" s="256"/>
      <c r="X53" s="256"/>
      <c r="Y53" s="342"/>
      <c r="Z53" s="233"/>
      <c r="AA53" s="233"/>
      <c r="AB53" s="343"/>
      <c r="AC53" s="343"/>
      <c r="AD53" s="343"/>
      <c r="AE53" s="343"/>
    </row>
    <row r="54" spans="2:31" ht="12.75">
      <c r="B54" s="232" t="s">
        <v>810</v>
      </c>
      <c r="C54" s="232" t="s">
        <v>811</v>
      </c>
      <c r="D54" s="283" t="s">
        <v>20</v>
      </c>
      <c r="E54" s="233" t="s">
        <v>812</v>
      </c>
      <c r="F54" s="42">
        <v>1</v>
      </c>
      <c r="G54" s="150" t="s">
        <v>794</v>
      </c>
      <c r="H54" s="233"/>
      <c r="I54" s="233"/>
      <c r="J54" s="340"/>
      <c r="K54" s="43"/>
      <c r="L54" s="234"/>
      <c r="M54" s="235"/>
      <c r="N54" s="43"/>
      <c r="O54" s="233"/>
      <c r="P54" s="341"/>
      <c r="Q54" s="42"/>
      <c r="R54" s="43"/>
      <c r="S54" s="256"/>
      <c r="T54" s="256"/>
      <c r="U54" s="256"/>
      <c r="V54" s="256"/>
      <c r="W54" s="256"/>
      <c r="X54" s="256"/>
      <c r="Y54" s="342"/>
      <c r="Z54" s="233"/>
      <c r="AA54" s="233"/>
      <c r="AB54" s="343"/>
      <c r="AC54" s="343"/>
      <c r="AD54" s="343"/>
      <c r="AE54" s="343"/>
    </row>
    <row r="55" spans="2:31" ht="12.75">
      <c r="B55" s="232"/>
      <c r="C55" s="232" t="s">
        <v>808</v>
      </c>
      <c r="D55" s="283"/>
      <c r="E55" s="233"/>
      <c r="F55" s="42">
        <v>2</v>
      </c>
      <c r="G55" s="150" t="s">
        <v>797</v>
      </c>
      <c r="H55" s="233">
        <v>36.2</v>
      </c>
      <c r="I55" s="233"/>
      <c r="J55" s="340">
        <v>36.2</v>
      </c>
      <c r="K55" s="43">
        <v>18</v>
      </c>
      <c r="L55" s="234">
        <v>7.38</v>
      </c>
      <c r="M55" s="235">
        <v>0.91</v>
      </c>
      <c r="N55" s="43">
        <v>200</v>
      </c>
      <c r="O55" s="233">
        <v>50</v>
      </c>
      <c r="P55" s="341"/>
      <c r="Q55" s="42">
        <f>H55</f>
        <v>36.2</v>
      </c>
      <c r="R55" s="43"/>
      <c r="S55" s="256">
        <f>J55</f>
        <v>36.2</v>
      </c>
      <c r="T55" s="256">
        <f>K55*S55</f>
        <v>651.6</v>
      </c>
      <c r="U55" s="256">
        <f>M55*S55</f>
        <v>32.942</v>
      </c>
      <c r="V55" s="256">
        <f>N55*S55</f>
        <v>7240.000000000001</v>
      </c>
      <c r="W55" s="256">
        <f>O55*S55</f>
        <v>1810.0000000000002</v>
      </c>
      <c r="X55" s="256"/>
      <c r="Y55" s="342"/>
      <c r="Z55" s="233"/>
      <c r="AA55" s="233"/>
      <c r="AB55" s="343"/>
      <c r="AC55" s="343"/>
      <c r="AD55" s="343"/>
      <c r="AE55" s="343"/>
    </row>
    <row r="56" spans="2:31" ht="12.75">
      <c r="B56" s="232"/>
      <c r="C56" s="232"/>
      <c r="D56" s="283"/>
      <c r="E56" s="233"/>
      <c r="F56" s="42"/>
      <c r="G56" s="150"/>
      <c r="H56" s="233"/>
      <c r="I56" s="233"/>
      <c r="J56" s="340"/>
      <c r="K56" s="43"/>
      <c r="L56" s="234"/>
      <c r="M56" s="235"/>
      <c r="N56" s="43"/>
      <c r="O56" s="233"/>
      <c r="P56" s="341"/>
      <c r="Q56" s="42"/>
      <c r="R56" s="43"/>
      <c r="S56" s="256"/>
      <c r="T56" s="256"/>
      <c r="U56" s="256"/>
      <c r="V56" s="256"/>
      <c r="W56" s="256"/>
      <c r="X56" s="256"/>
      <c r="Y56" s="342"/>
      <c r="Z56" s="233"/>
      <c r="AA56" s="233"/>
      <c r="AB56" s="343"/>
      <c r="AC56" s="343"/>
      <c r="AD56" s="343"/>
      <c r="AE56" s="343"/>
    </row>
    <row r="57" spans="2:31" ht="12.75">
      <c r="B57" s="232" t="s">
        <v>813</v>
      </c>
      <c r="C57" s="232" t="s">
        <v>804</v>
      </c>
      <c r="D57" s="283" t="s">
        <v>20</v>
      </c>
      <c r="E57" s="233" t="s">
        <v>814</v>
      </c>
      <c r="F57" s="42">
        <v>1</v>
      </c>
      <c r="G57" s="150" t="s">
        <v>794</v>
      </c>
      <c r="H57" s="233"/>
      <c r="I57" s="233"/>
      <c r="J57" s="340"/>
      <c r="K57" s="43"/>
      <c r="L57" s="234"/>
      <c r="M57" s="235"/>
      <c r="N57" s="43"/>
      <c r="O57" s="233"/>
      <c r="P57" s="341"/>
      <c r="Q57" s="42"/>
      <c r="R57" s="43"/>
      <c r="S57" s="256"/>
      <c r="T57" s="256"/>
      <c r="U57" s="256"/>
      <c r="V57" s="256"/>
      <c r="W57" s="256"/>
      <c r="X57" s="256"/>
      <c r="Y57" s="342"/>
      <c r="Z57" s="233"/>
      <c r="AA57" s="233"/>
      <c r="AB57" s="343"/>
      <c r="AC57" s="343"/>
      <c r="AD57" s="343"/>
      <c r="AE57" s="343"/>
    </row>
    <row r="58" spans="2:31" ht="12.75">
      <c r="B58" s="232"/>
      <c r="C58" s="232" t="s">
        <v>808</v>
      </c>
      <c r="D58" s="283"/>
      <c r="E58" s="233"/>
      <c r="F58" s="42">
        <v>2</v>
      </c>
      <c r="G58" s="150" t="s">
        <v>797</v>
      </c>
      <c r="H58" s="233">
        <v>255</v>
      </c>
      <c r="I58" s="233"/>
      <c r="J58" s="340">
        <v>255</v>
      </c>
      <c r="K58" s="43">
        <v>18</v>
      </c>
      <c r="L58" s="234">
        <v>7.38</v>
      </c>
      <c r="M58" s="235">
        <v>0.91</v>
      </c>
      <c r="N58" s="43">
        <v>200</v>
      </c>
      <c r="O58" s="233">
        <v>50</v>
      </c>
      <c r="P58" s="341"/>
      <c r="Q58" s="42">
        <f>H58</f>
        <v>255</v>
      </c>
      <c r="R58" s="43"/>
      <c r="S58" s="256">
        <f>J58</f>
        <v>255</v>
      </c>
      <c r="T58" s="256">
        <f>K58*S58</f>
        <v>4590</v>
      </c>
      <c r="U58" s="256">
        <f>M58*S58</f>
        <v>232.05</v>
      </c>
      <c r="V58" s="256">
        <f>N58*S58</f>
        <v>51000</v>
      </c>
      <c r="W58" s="256">
        <f>O58*S58</f>
        <v>12750</v>
      </c>
      <c r="X58" s="256"/>
      <c r="Y58" s="342"/>
      <c r="Z58" s="233"/>
      <c r="AA58" s="233"/>
      <c r="AB58" s="343"/>
      <c r="AC58" s="343"/>
      <c r="AD58" s="343"/>
      <c r="AE58" s="343"/>
    </row>
    <row r="59" spans="2:31" ht="12.75">
      <c r="B59" s="232"/>
      <c r="C59" s="232"/>
      <c r="D59" s="283"/>
      <c r="E59" s="233"/>
      <c r="F59" s="42"/>
      <c r="G59" s="150"/>
      <c r="H59" s="233"/>
      <c r="I59" s="233"/>
      <c r="J59" s="340"/>
      <c r="K59" s="43"/>
      <c r="L59" s="234"/>
      <c r="M59" s="235"/>
      <c r="N59" s="43"/>
      <c r="O59" s="233"/>
      <c r="P59" s="341"/>
      <c r="Q59" s="42"/>
      <c r="R59" s="43"/>
      <c r="S59" s="256"/>
      <c r="T59" s="256"/>
      <c r="U59" s="256"/>
      <c r="V59" s="256"/>
      <c r="W59" s="256"/>
      <c r="X59" s="256"/>
      <c r="Y59" s="342"/>
      <c r="Z59" s="233"/>
      <c r="AA59" s="233"/>
      <c r="AB59" s="343"/>
      <c r="AC59" s="343"/>
      <c r="AD59" s="343"/>
      <c r="AE59" s="343"/>
    </row>
    <row r="60" spans="2:31" ht="12.75">
      <c r="B60" s="230" t="s">
        <v>815</v>
      </c>
      <c r="C60" s="230" t="s">
        <v>807</v>
      </c>
      <c r="D60" s="283" t="s">
        <v>769</v>
      </c>
      <c r="E60" s="233" t="s">
        <v>793</v>
      </c>
      <c r="F60" s="42">
        <v>1</v>
      </c>
      <c r="G60" s="150" t="s">
        <v>794</v>
      </c>
      <c r="H60" s="233"/>
      <c r="I60" s="233"/>
      <c r="J60" s="340"/>
      <c r="K60" s="43"/>
      <c r="L60" s="234"/>
      <c r="M60" s="235"/>
      <c r="N60" s="43"/>
      <c r="O60" s="233"/>
      <c r="P60" s="341"/>
      <c r="Q60" s="42"/>
      <c r="R60" s="43"/>
      <c r="S60" s="256"/>
      <c r="T60" s="256"/>
      <c r="U60" s="256"/>
      <c r="V60" s="256"/>
      <c r="W60" s="256"/>
      <c r="X60" s="256"/>
      <c r="Y60" s="342"/>
      <c r="Z60" s="233"/>
      <c r="AA60" s="233"/>
      <c r="AB60" s="343"/>
      <c r="AC60" s="343"/>
      <c r="AD60" s="343"/>
      <c r="AE60" s="343"/>
    </row>
    <row r="61" spans="2:31" ht="12.75">
      <c r="B61" s="232"/>
      <c r="C61" s="232" t="s">
        <v>816</v>
      </c>
      <c r="D61" s="283" t="s">
        <v>747</v>
      </c>
      <c r="E61" s="233" t="s">
        <v>809</v>
      </c>
      <c r="F61" s="42">
        <v>2</v>
      </c>
      <c r="G61" s="150" t="s">
        <v>797</v>
      </c>
      <c r="H61" s="233">
        <v>437</v>
      </c>
      <c r="I61" s="233"/>
      <c r="J61" s="340">
        <v>437</v>
      </c>
      <c r="K61" s="43">
        <v>18</v>
      </c>
      <c r="L61" s="234">
        <v>7.38</v>
      </c>
      <c r="M61" s="235">
        <v>0.91</v>
      </c>
      <c r="N61" s="43">
        <v>200</v>
      </c>
      <c r="O61" s="233">
        <v>50</v>
      </c>
      <c r="P61" s="341"/>
      <c r="Q61" s="42">
        <f>H61</f>
        <v>437</v>
      </c>
      <c r="R61" s="43"/>
      <c r="S61" s="256">
        <f>J61</f>
        <v>437</v>
      </c>
      <c r="T61" s="256">
        <f>K61*S61</f>
        <v>7866</v>
      </c>
      <c r="U61" s="256">
        <f>M61*S61</f>
        <v>397.67</v>
      </c>
      <c r="V61" s="256">
        <f>N61*S61</f>
        <v>87400</v>
      </c>
      <c r="W61" s="256">
        <f>O61*S61</f>
        <v>21850</v>
      </c>
      <c r="X61" s="256"/>
      <c r="Y61" s="342"/>
      <c r="Z61" s="233"/>
      <c r="AA61" s="233"/>
      <c r="AB61" s="343"/>
      <c r="AC61" s="343"/>
      <c r="AD61" s="343"/>
      <c r="AE61" s="343"/>
    </row>
    <row r="62" spans="2:31" ht="12.75">
      <c r="B62" s="232"/>
      <c r="C62" s="232"/>
      <c r="D62" s="283"/>
      <c r="E62" s="233"/>
      <c r="F62" s="42"/>
      <c r="G62" s="150"/>
      <c r="H62" s="233"/>
      <c r="I62" s="233"/>
      <c r="J62" s="340"/>
      <c r="K62" s="43"/>
      <c r="L62" s="234"/>
      <c r="M62" s="235"/>
      <c r="N62" s="43"/>
      <c r="O62" s="233"/>
      <c r="P62" s="341"/>
      <c r="Q62" s="42"/>
      <c r="R62" s="43"/>
      <c r="S62" s="256"/>
      <c r="T62" s="256"/>
      <c r="U62" s="256"/>
      <c r="V62" s="256"/>
      <c r="W62" s="256"/>
      <c r="X62" s="256"/>
      <c r="Y62" s="342"/>
      <c r="Z62" s="233"/>
      <c r="AA62" s="233"/>
      <c r="AB62" s="343"/>
      <c r="AC62" s="343"/>
      <c r="AD62" s="343"/>
      <c r="AE62" s="343"/>
    </row>
    <row r="63" spans="2:31" ht="12.75">
      <c r="B63" s="232" t="s">
        <v>817</v>
      </c>
      <c r="C63" s="232" t="s">
        <v>811</v>
      </c>
      <c r="D63" s="283" t="s">
        <v>769</v>
      </c>
      <c r="E63" s="233" t="s">
        <v>800</v>
      </c>
      <c r="F63" s="42">
        <v>1</v>
      </c>
      <c r="G63" s="150" t="s">
        <v>794</v>
      </c>
      <c r="H63" s="233"/>
      <c r="I63" s="233"/>
      <c r="J63" s="340"/>
      <c r="K63" s="43"/>
      <c r="L63" s="234"/>
      <c r="M63" s="235"/>
      <c r="N63" s="43"/>
      <c r="O63" s="233"/>
      <c r="P63" s="341"/>
      <c r="Q63" s="42"/>
      <c r="R63" s="43"/>
      <c r="S63" s="256"/>
      <c r="T63" s="256"/>
      <c r="U63" s="256"/>
      <c r="V63" s="256"/>
      <c r="W63" s="256"/>
      <c r="X63" s="256"/>
      <c r="Y63" s="342"/>
      <c r="Z63" s="233"/>
      <c r="AA63" s="233"/>
      <c r="AB63" s="343"/>
      <c r="AC63" s="343"/>
      <c r="AD63" s="343"/>
      <c r="AE63" s="343"/>
    </row>
    <row r="64" spans="2:31" ht="12.75">
      <c r="B64" s="232"/>
      <c r="C64" s="232" t="s">
        <v>816</v>
      </c>
      <c r="D64" s="283" t="s">
        <v>747</v>
      </c>
      <c r="E64" s="233"/>
      <c r="F64" s="42">
        <v>2</v>
      </c>
      <c r="G64" s="150" t="s">
        <v>797</v>
      </c>
      <c r="H64" s="233">
        <v>109</v>
      </c>
      <c r="I64" s="233"/>
      <c r="J64" s="340">
        <v>109</v>
      </c>
      <c r="K64" s="43">
        <v>18</v>
      </c>
      <c r="L64" s="234">
        <v>7.38</v>
      </c>
      <c r="M64" s="235">
        <v>0.91</v>
      </c>
      <c r="N64" s="43">
        <v>200</v>
      </c>
      <c r="O64" s="233">
        <v>50</v>
      </c>
      <c r="P64" s="341"/>
      <c r="Q64" s="42">
        <f>H64</f>
        <v>109</v>
      </c>
      <c r="R64" s="43"/>
      <c r="S64" s="256">
        <f>J64</f>
        <v>109</v>
      </c>
      <c r="T64" s="256">
        <f>K64*S64</f>
        <v>1962</v>
      </c>
      <c r="U64" s="256">
        <f>M64*S64</f>
        <v>99.19</v>
      </c>
      <c r="V64" s="256">
        <f>N64*S64</f>
        <v>21800</v>
      </c>
      <c r="W64" s="256">
        <f>O64*S64</f>
        <v>5450</v>
      </c>
      <c r="X64" s="256"/>
      <c r="Y64" s="342"/>
      <c r="Z64" s="233"/>
      <c r="AA64" s="233"/>
      <c r="AB64" s="343"/>
      <c r="AC64" s="343"/>
      <c r="AD64" s="343"/>
      <c r="AE64" s="343"/>
    </row>
    <row r="65" spans="2:31" ht="12.75">
      <c r="B65" s="232"/>
      <c r="C65" s="232"/>
      <c r="D65" s="283"/>
      <c r="E65" s="233"/>
      <c r="F65" s="42"/>
      <c r="G65" s="150"/>
      <c r="H65" s="233"/>
      <c r="I65" s="233"/>
      <c r="J65" s="340"/>
      <c r="K65" s="43"/>
      <c r="L65" s="234"/>
      <c r="M65" s="235"/>
      <c r="N65" s="43"/>
      <c r="O65" s="233"/>
      <c r="P65" s="341"/>
      <c r="Q65" s="42"/>
      <c r="R65" s="43"/>
      <c r="S65" s="256"/>
      <c r="T65" s="256"/>
      <c r="U65" s="256"/>
      <c r="V65" s="256"/>
      <c r="W65" s="256"/>
      <c r="X65" s="256"/>
      <c r="Y65" s="342"/>
      <c r="Z65" s="233"/>
      <c r="AA65" s="233"/>
      <c r="AB65" s="343"/>
      <c r="AC65" s="343"/>
      <c r="AD65" s="343"/>
      <c r="AE65" s="343"/>
    </row>
    <row r="66" spans="2:31" ht="12.75">
      <c r="B66" s="232" t="s">
        <v>818</v>
      </c>
      <c r="C66" s="232" t="s">
        <v>804</v>
      </c>
      <c r="D66" s="283" t="s">
        <v>769</v>
      </c>
      <c r="E66" s="233" t="s">
        <v>814</v>
      </c>
      <c r="F66" s="42">
        <v>1</v>
      </c>
      <c r="G66" s="150" t="s">
        <v>794</v>
      </c>
      <c r="H66" s="233"/>
      <c r="I66" s="233"/>
      <c r="J66" s="340"/>
      <c r="K66" s="43"/>
      <c r="L66" s="234"/>
      <c r="M66" s="235"/>
      <c r="N66" s="43"/>
      <c r="O66" s="233"/>
      <c r="P66" s="341"/>
      <c r="Q66" s="42"/>
      <c r="R66" s="43"/>
      <c r="S66" s="256"/>
      <c r="T66" s="256"/>
      <c r="U66" s="256"/>
      <c r="V66" s="256"/>
      <c r="W66" s="256"/>
      <c r="X66" s="256"/>
      <c r="Y66" s="342"/>
      <c r="Z66" s="233"/>
      <c r="AA66" s="233"/>
      <c r="AB66" s="343"/>
      <c r="AC66" s="343"/>
      <c r="AD66" s="343"/>
      <c r="AE66" s="343"/>
    </row>
    <row r="67" spans="2:31" ht="12.75">
      <c r="B67" s="232"/>
      <c r="C67" s="232" t="s">
        <v>816</v>
      </c>
      <c r="D67" s="283" t="s">
        <v>747</v>
      </c>
      <c r="E67" s="233"/>
      <c r="F67" s="42">
        <v>2</v>
      </c>
      <c r="G67" s="150" t="s">
        <v>797</v>
      </c>
      <c r="H67" s="233">
        <v>182.3</v>
      </c>
      <c r="I67" s="233"/>
      <c r="J67" s="340">
        <v>182.3</v>
      </c>
      <c r="K67" s="43">
        <v>18</v>
      </c>
      <c r="L67" s="234">
        <v>7.38</v>
      </c>
      <c r="M67" s="235">
        <v>0.91</v>
      </c>
      <c r="N67" s="43">
        <v>200</v>
      </c>
      <c r="O67" s="233">
        <v>50</v>
      </c>
      <c r="P67" s="341"/>
      <c r="Q67" s="42">
        <f>H67</f>
        <v>182.3</v>
      </c>
      <c r="R67" s="43"/>
      <c r="S67" s="256">
        <f>J67</f>
        <v>182.3</v>
      </c>
      <c r="T67" s="256">
        <f>K67*S67</f>
        <v>3281.4</v>
      </c>
      <c r="U67" s="256">
        <f>M67*S67</f>
        <v>165.89300000000003</v>
      </c>
      <c r="V67" s="256">
        <f>N67*S67</f>
        <v>36460</v>
      </c>
      <c r="W67" s="256">
        <f>O67*S67</f>
        <v>9115</v>
      </c>
      <c r="X67" s="256"/>
      <c r="Y67" s="342"/>
      <c r="Z67" s="233"/>
      <c r="AA67" s="233"/>
      <c r="AB67" s="343"/>
      <c r="AC67" s="343"/>
      <c r="AD67" s="343"/>
      <c r="AE67" s="343"/>
    </row>
    <row r="68" spans="2:31" ht="12.75">
      <c r="B68" s="232"/>
      <c r="C68" s="232"/>
      <c r="D68" s="283"/>
      <c r="E68" s="233"/>
      <c r="F68" s="42"/>
      <c r="G68" s="150"/>
      <c r="H68" s="233"/>
      <c r="I68" s="233"/>
      <c r="J68" s="340"/>
      <c r="K68" s="43"/>
      <c r="L68" s="234"/>
      <c r="M68" s="235"/>
      <c r="N68" s="43"/>
      <c r="O68" s="233"/>
      <c r="P68" s="341"/>
      <c r="Q68" s="42"/>
      <c r="R68" s="43"/>
      <c r="S68" s="256"/>
      <c r="T68" s="256"/>
      <c r="U68" s="256"/>
      <c r="V68" s="256"/>
      <c r="W68" s="256"/>
      <c r="X68" s="256"/>
      <c r="Y68" s="342"/>
      <c r="Z68" s="233"/>
      <c r="AA68" s="233"/>
      <c r="AB68" s="343"/>
      <c r="AC68" s="343"/>
      <c r="AD68" s="343"/>
      <c r="AE68" s="343"/>
    </row>
    <row r="69" spans="2:31" ht="12.75">
      <c r="B69" s="232"/>
      <c r="C69" s="232"/>
      <c r="D69" s="283"/>
      <c r="E69" s="233"/>
      <c r="F69" s="42"/>
      <c r="G69" s="150"/>
      <c r="H69" s="233"/>
      <c r="I69" s="233"/>
      <c r="J69" s="340"/>
      <c r="K69" s="43"/>
      <c r="L69" s="234"/>
      <c r="M69" s="235"/>
      <c r="N69" s="43"/>
      <c r="O69" s="233"/>
      <c r="P69" s="341"/>
      <c r="Q69" s="242">
        <f>SUM(Q6:Q67)</f>
        <v>77648.5</v>
      </c>
      <c r="R69" s="211"/>
      <c r="S69" s="211">
        <f>SUM(S6:S67)</f>
        <v>77648.5</v>
      </c>
      <c r="T69" s="256">
        <f>SUM(T6:T67)</f>
        <v>1323403</v>
      </c>
      <c r="U69" s="256">
        <f>SUM(U6:U67)</f>
        <v>81800.635</v>
      </c>
      <c r="V69" s="256">
        <f>SUM(V6:V67)</f>
        <v>85421700</v>
      </c>
      <c r="W69" s="256">
        <f>SUM(W6:W67)</f>
        <v>18736425</v>
      </c>
      <c r="X69" s="256"/>
      <c r="Y69" s="342"/>
      <c r="Z69" s="233"/>
      <c r="AA69" s="233"/>
      <c r="AB69" s="343"/>
      <c r="AC69" s="343"/>
      <c r="AD69" s="343"/>
      <c r="AE69" s="343"/>
    </row>
    <row r="70" spans="2:31" ht="12.75">
      <c r="B70" s="232"/>
      <c r="C70" s="232"/>
      <c r="D70" s="283"/>
      <c r="E70" s="233"/>
      <c r="F70" s="42"/>
      <c r="G70" s="150"/>
      <c r="H70" s="233"/>
      <c r="I70" s="233"/>
      <c r="J70" s="340"/>
      <c r="K70" s="43"/>
      <c r="L70" s="234"/>
      <c r="M70" s="235"/>
      <c r="N70" s="43"/>
      <c r="O70" s="233"/>
      <c r="P70" s="341"/>
      <c r="Q70" s="42"/>
      <c r="R70" s="43"/>
      <c r="S70" s="256"/>
      <c r="T70" s="211">
        <f>T69/$S$69</f>
        <v>17.043510177273223</v>
      </c>
      <c r="U70" s="210">
        <f>U69/$S$69</f>
        <v>1.0534734734090163</v>
      </c>
      <c r="V70" s="211">
        <f>V69/$S$69</f>
        <v>1100.1075358828566</v>
      </c>
      <c r="W70" s="211">
        <f>W69/$S$69</f>
        <v>241.29796454535503</v>
      </c>
      <c r="X70" s="256"/>
      <c r="Y70" s="342"/>
      <c r="Z70" s="233"/>
      <c r="AA70" s="233"/>
      <c r="AB70" s="343"/>
      <c r="AC70" s="343"/>
      <c r="AD70" s="343"/>
      <c r="AE70" s="343"/>
    </row>
    <row r="71" spans="2:31" ht="12.75">
      <c r="B71" s="232"/>
      <c r="C71" s="232"/>
      <c r="D71" s="283"/>
      <c r="E71" s="233"/>
      <c r="F71" s="42"/>
      <c r="G71" s="150"/>
      <c r="H71" s="233"/>
      <c r="I71" s="233"/>
      <c r="J71" s="340"/>
      <c r="K71" s="43"/>
      <c r="L71" s="234"/>
      <c r="M71" s="235"/>
      <c r="N71" s="43"/>
      <c r="O71" s="233"/>
      <c r="P71" s="341"/>
      <c r="Q71" s="42"/>
      <c r="R71" s="43"/>
      <c r="S71" s="256"/>
      <c r="T71" s="256"/>
      <c r="U71" s="256"/>
      <c r="V71" s="256"/>
      <c r="W71" s="256"/>
      <c r="X71" s="256"/>
      <c r="Y71" s="342"/>
      <c r="Z71" s="233"/>
      <c r="AA71" s="233"/>
      <c r="AB71" s="343"/>
      <c r="AC71" s="343"/>
      <c r="AD71" s="343"/>
      <c r="AE71" s="343"/>
    </row>
    <row r="72" spans="2:31" ht="12.75">
      <c r="B72" s="232"/>
      <c r="C72" s="232"/>
      <c r="D72" s="283"/>
      <c r="E72" s="233"/>
      <c r="F72" s="42"/>
      <c r="G72" s="206"/>
      <c r="H72" s="233"/>
      <c r="I72" s="233"/>
      <c r="J72" s="340"/>
      <c r="K72" s="43"/>
      <c r="L72" s="234"/>
      <c r="M72" s="235"/>
      <c r="N72" s="43"/>
      <c r="O72" s="233"/>
      <c r="P72" s="341"/>
      <c r="Q72" s="365" t="s">
        <v>264</v>
      </c>
      <c r="R72" s="201"/>
      <c r="S72" s="352" t="s">
        <v>414</v>
      </c>
      <c r="T72" s="353" t="s">
        <v>819</v>
      </c>
      <c r="U72" s="353"/>
      <c r="V72" s="353"/>
      <c r="W72" s="353"/>
      <c r="X72" s="366"/>
      <c r="Y72" s="352" t="s">
        <v>264</v>
      </c>
      <c r="Z72" s="201"/>
      <c r="AA72" s="352" t="s">
        <v>414</v>
      </c>
      <c r="AB72" s="353" t="s">
        <v>820</v>
      </c>
      <c r="AC72" s="353"/>
      <c r="AD72" s="353"/>
      <c r="AE72" s="353"/>
    </row>
    <row r="73" spans="2:31" ht="12.75">
      <c r="B73" s="230" t="s">
        <v>821</v>
      </c>
      <c r="C73" s="230" t="s">
        <v>822</v>
      </c>
      <c r="D73" s="283"/>
      <c r="E73" s="233" t="s">
        <v>823</v>
      </c>
      <c r="F73" s="42">
        <v>1</v>
      </c>
      <c r="G73" s="150" t="s">
        <v>418</v>
      </c>
      <c r="H73" s="233">
        <v>72331</v>
      </c>
      <c r="I73" s="233"/>
      <c r="J73" s="340">
        <v>72331</v>
      </c>
      <c r="K73" s="43">
        <v>20</v>
      </c>
      <c r="L73" s="234">
        <v>7.89</v>
      </c>
      <c r="M73" s="273">
        <v>1.67</v>
      </c>
      <c r="N73" s="43">
        <v>400</v>
      </c>
      <c r="O73" s="233">
        <v>67</v>
      </c>
      <c r="P73" s="236" t="s">
        <v>787</v>
      </c>
      <c r="Q73" s="42">
        <f>H73</f>
        <v>72331</v>
      </c>
      <c r="R73" s="43"/>
      <c r="S73" s="256">
        <f>J73</f>
        <v>72331</v>
      </c>
      <c r="T73" s="256">
        <f>K73*S73</f>
        <v>1446620</v>
      </c>
      <c r="U73" s="256">
        <f>M73*S73</f>
        <v>120792.76999999999</v>
      </c>
      <c r="V73" s="256">
        <f>N73*S73</f>
        <v>28932400</v>
      </c>
      <c r="W73" s="256">
        <f>O73*S73</f>
        <v>4846177</v>
      </c>
      <c r="X73" s="256"/>
      <c r="Y73" s="342"/>
      <c r="Z73" s="233"/>
      <c r="AA73" s="233"/>
      <c r="AB73" s="343"/>
      <c r="AC73" s="343"/>
      <c r="AD73" s="343"/>
      <c r="AE73" s="343"/>
    </row>
    <row r="74" spans="2:31" ht="12.75">
      <c r="B74" s="232"/>
      <c r="C74" s="232"/>
      <c r="D74" s="283"/>
      <c r="E74" s="233"/>
      <c r="F74" s="367">
        <v>2</v>
      </c>
      <c r="G74" s="368" t="s">
        <v>27</v>
      </c>
      <c r="H74" s="369">
        <v>72331</v>
      </c>
      <c r="I74" s="369"/>
      <c r="J74" s="370">
        <v>72331</v>
      </c>
      <c r="K74" s="371">
        <v>20</v>
      </c>
      <c r="L74" s="372">
        <v>7.89</v>
      </c>
      <c r="M74" s="373">
        <v>0.93</v>
      </c>
      <c r="N74" s="371">
        <v>150</v>
      </c>
      <c r="O74" s="369">
        <v>20</v>
      </c>
      <c r="P74" s="341"/>
      <c r="Q74" s="42"/>
      <c r="R74" s="43"/>
      <c r="S74" s="256"/>
      <c r="T74" s="256"/>
      <c r="U74" s="256"/>
      <c r="V74" s="256"/>
      <c r="W74" s="256"/>
      <c r="X74" s="256"/>
      <c r="Y74" s="342">
        <f>H74</f>
        <v>72331</v>
      </c>
      <c r="Z74" s="233"/>
      <c r="AA74" s="233">
        <f>J74</f>
        <v>72331</v>
      </c>
      <c r="AB74" s="343">
        <f>K74*AA74</f>
        <v>1446620</v>
      </c>
      <c r="AC74" s="343">
        <f>M74*AA74</f>
        <v>67267.83</v>
      </c>
      <c r="AD74" s="343">
        <f>N74*AA74</f>
        <v>10849650</v>
      </c>
      <c r="AE74" s="343">
        <f>O74*AA74</f>
        <v>1446620</v>
      </c>
    </row>
    <row r="75" spans="2:31" ht="12.75">
      <c r="B75" s="232"/>
      <c r="C75" s="232"/>
      <c r="D75" s="283"/>
      <c r="E75" s="233"/>
      <c r="F75" s="42"/>
      <c r="G75" s="206"/>
      <c r="H75" s="233"/>
      <c r="I75" s="233"/>
      <c r="J75" s="340"/>
      <c r="K75" s="43"/>
      <c r="L75" s="234"/>
      <c r="M75" s="235"/>
      <c r="N75" s="43"/>
      <c r="O75" s="233"/>
      <c r="P75" s="341"/>
      <c r="Q75" s="42"/>
      <c r="R75" s="43"/>
      <c r="S75" s="256"/>
      <c r="T75" s="256"/>
      <c r="U75" s="256"/>
      <c r="V75" s="256"/>
      <c r="W75" s="256"/>
      <c r="X75" s="256"/>
      <c r="Y75" s="342"/>
      <c r="Z75" s="233"/>
      <c r="AA75" s="233"/>
      <c r="AB75" s="343"/>
      <c r="AC75" s="343"/>
      <c r="AD75" s="343"/>
      <c r="AE75" s="343"/>
    </row>
    <row r="76" spans="2:31" ht="12.75">
      <c r="B76" s="230" t="s">
        <v>824</v>
      </c>
      <c r="C76" s="230" t="s">
        <v>825</v>
      </c>
      <c r="D76" s="283"/>
      <c r="E76" s="233" t="s">
        <v>826</v>
      </c>
      <c r="F76" s="42">
        <v>1</v>
      </c>
      <c r="G76" s="150" t="s">
        <v>418</v>
      </c>
      <c r="H76" s="233">
        <v>72331</v>
      </c>
      <c r="I76" s="233"/>
      <c r="J76" s="340">
        <v>72331</v>
      </c>
      <c r="K76" s="43">
        <v>20</v>
      </c>
      <c r="L76" s="234">
        <v>7.89</v>
      </c>
      <c r="M76" s="273">
        <v>1.67</v>
      </c>
      <c r="N76" s="43">
        <v>400</v>
      </c>
      <c r="O76" s="233">
        <v>67</v>
      </c>
      <c r="P76" s="341"/>
      <c r="Q76" s="42">
        <f>H76</f>
        <v>72331</v>
      </c>
      <c r="R76" s="43"/>
      <c r="S76" s="256">
        <f>J76</f>
        <v>72331</v>
      </c>
      <c r="T76" s="256">
        <f>K76*S76</f>
        <v>1446620</v>
      </c>
      <c r="U76" s="256">
        <f>M76*S76</f>
        <v>120792.76999999999</v>
      </c>
      <c r="V76" s="256">
        <f>N76*S76</f>
        <v>28932400</v>
      </c>
      <c r="W76" s="256">
        <f>O76*S76</f>
        <v>4846177</v>
      </c>
      <c r="X76" s="256"/>
      <c r="Y76" s="342"/>
      <c r="Z76" s="233"/>
      <c r="AA76" s="233"/>
      <c r="AB76" s="343"/>
      <c r="AC76" s="343"/>
      <c r="AD76" s="343"/>
      <c r="AE76" s="343"/>
    </row>
    <row r="77" spans="2:31" ht="12.75">
      <c r="B77" s="232"/>
      <c r="C77" s="232" t="s">
        <v>418</v>
      </c>
      <c r="D77" s="283"/>
      <c r="E77" s="233"/>
      <c r="F77" s="367">
        <v>2</v>
      </c>
      <c r="G77" s="368" t="s">
        <v>27</v>
      </c>
      <c r="H77" s="369">
        <v>72331</v>
      </c>
      <c r="I77" s="369"/>
      <c r="J77" s="370">
        <v>72331</v>
      </c>
      <c r="K77" s="371">
        <v>20</v>
      </c>
      <c r="L77" s="372">
        <v>7.89</v>
      </c>
      <c r="M77" s="373">
        <v>0.93</v>
      </c>
      <c r="N77" s="371">
        <v>150</v>
      </c>
      <c r="O77" s="369">
        <v>20</v>
      </c>
      <c r="P77" s="341"/>
      <c r="Q77" s="42"/>
      <c r="R77" s="43"/>
      <c r="S77" s="256"/>
      <c r="T77" s="256"/>
      <c r="U77" s="256"/>
      <c r="V77" s="256"/>
      <c r="W77" s="256"/>
      <c r="X77" s="256"/>
      <c r="Y77" s="342">
        <f>H77</f>
        <v>72331</v>
      </c>
      <c r="Z77" s="233"/>
      <c r="AA77" s="233">
        <f>J77</f>
        <v>72331</v>
      </c>
      <c r="AB77" s="343">
        <f>K77*AA77</f>
        <v>1446620</v>
      </c>
      <c r="AC77" s="343">
        <f>M77*AA77</f>
        <v>67267.83</v>
      </c>
      <c r="AD77" s="343">
        <f>N77*AA77</f>
        <v>10849650</v>
      </c>
      <c r="AE77" s="343">
        <f>O77*AA77</f>
        <v>1446620</v>
      </c>
    </row>
    <row r="78" spans="2:31" ht="12.75">
      <c r="B78" s="232"/>
      <c r="C78" s="232"/>
      <c r="D78" s="283"/>
      <c r="E78" s="233"/>
      <c r="F78" s="42"/>
      <c r="G78" s="206"/>
      <c r="H78" s="233"/>
      <c r="I78" s="233"/>
      <c r="J78" s="340"/>
      <c r="K78" s="43"/>
      <c r="L78" s="234"/>
      <c r="M78" s="235"/>
      <c r="N78" s="43"/>
      <c r="O78" s="233"/>
      <c r="P78" s="341"/>
      <c r="Q78" s="42"/>
      <c r="R78" s="43"/>
      <c r="S78" s="256"/>
      <c r="T78" s="256"/>
      <c r="U78" s="256"/>
      <c r="V78" s="256"/>
      <c r="W78" s="256"/>
      <c r="X78" s="256"/>
      <c r="Y78" s="342"/>
      <c r="Z78" s="233"/>
      <c r="AA78" s="233"/>
      <c r="AB78" s="343"/>
      <c r="AC78" s="343"/>
      <c r="AD78" s="343"/>
      <c r="AE78" s="343"/>
    </row>
    <row r="79" spans="2:31" ht="12.75">
      <c r="B79" s="230" t="s">
        <v>827</v>
      </c>
      <c r="C79" s="230" t="s">
        <v>828</v>
      </c>
      <c r="D79" s="283"/>
      <c r="E79" s="233" t="s">
        <v>829</v>
      </c>
      <c r="F79" s="42">
        <v>1</v>
      </c>
      <c r="G79" s="150" t="s">
        <v>830</v>
      </c>
      <c r="H79" s="233">
        <v>4018</v>
      </c>
      <c r="I79" s="233"/>
      <c r="J79" s="340">
        <v>4018</v>
      </c>
      <c r="K79" s="43">
        <v>18</v>
      </c>
      <c r="L79" s="234">
        <v>7.88</v>
      </c>
      <c r="M79" s="235">
        <v>2.68</v>
      </c>
      <c r="N79" s="43">
        <v>300</v>
      </c>
      <c r="O79" s="233">
        <v>87</v>
      </c>
      <c r="P79" s="341"/>
      <c r="Q79" s="42">
        <f>H79</f>
        <v>4018</v>
      </c>
      <c r="R79" s="43"/>
      <c r="S79" s="256">
        <f>J79</f>
        <v>4018</v>
      </c>
      <c r="T79" s="256">
        <f>K79*S79</f>
        <v>72324</v>
      </c>
      <c r="U79" s="256">
        <f>M79*S79</f>
        <v>10768.24</v>
      </c>
      <c r="V79" s="256">
        <f>N79*S79</f>
        <v>1205400</v>
      </c>
      <c r="W79" s="256">
        <f>O79*S79</f>
        <v>349566</v>
      </c>
      <c r="X79" s="256"/>
      <c r="Y79" s="342"/>
      <c r="Z79" s="233"/>
      <c r="AA79" s="233"/>
      <c r="AB79" s="343"/>
      <c r="AC79" s="343"/>
      <c r="AD79" s="343"/>
      <c r="AE79" s="343"/>
    </row>
    <row r="80" spans="2:31" ht="12.75">
      <c r="B80" s="232"/>
      <c r="C80" s="232"/>
      <c r="D80" s="283"/>
      <c r="E80" s="233"/>
      <c r="F80" s="42">
        <v>2</v>
      </c>
      <c r="G80" s="150" t="s">
        <v>336</v>
      </c>
      <c r="H80" s="233">
        <v>4018</v>
      </c>
      <c r="I80" s="233"/>
      <c r="J80" s="340">
        <v>4018</v>
      </c>
      <c r="K80" s="43">
        <v>18</v>
      </c>
      <c r="L80" s="234">
        <v>7.09</v>
      </c>
      <c r="M80" s="235">
        <v>0.6</v>
      </c>
      <c r="N80" s="43">
        <v>50</v>
      </c>
      <c r="O80" s="233">
        <v>20</v>
      </c>
      <c r="P80" s="341"/>
      <c r="Q80" s="42">
        <f>H80</f>
        <v>4018</v>
      </c>
      <c r="R80" s="43"/>
      <c r="S80" s="256">
        <f>J80</f>
        <v>4018</v>
      </c>
      <c r="T80" s="256">
        <f>K80*S80</f>
        <v>72324</v>
      </c>
      <c r="U80" s="256">
        <f>M80*S80</f>
        <v>2410.7999999999997</v>
      </c>
      <c r="V80" s="256">
        <f>N80*S80</f>
        <v>200900</v>
      </c>
      <c r="W80" s="256">
        <f>O80*S80</f>
        <v>80360</v>
      </c>
      <c r="X80" s="256"/>
      <c r="Y80" s="342"/>
      <c r="Z80" s="233"/>
      <c r="AA80" s="233"/>
      <c r="AB80" s="343"/>
      <c r="AC80" s="343"/>
      <c r="AD80" s="343"/>
      <c r="AE80" s="343"/>
    </row>
    <row r="81" spans="2:31" ht="12.75">
      <c r="B81" s="232"/>
      <c r="C81" s="232"/>
      <c r="D81" s="283"/>
      <c r="E81" s="233"/>
      <c r="F81" s="42">
        <v>3</v>
      </c>
      <c r="G81" s="150" t="s">
        <v>343</v>
      </c>
      <c r="H81" s="233">
        <v>4018</v>
      </c>
      <c r="I81" s="233"/>
      <c r="J81" s="340">
        <v>4018</v>
      </c>
      <c r="K81" s="43">
        <v>18</v>
      </c>
      <c r="L81" s="234">
        <v>7.88</v>
      </c>
      <c r="M81" s="235">
        <v>2.68</v>
      </c>
      <c r="N81" s="43">
        <v>80</v>
      </c>
      <c r="O81" s="233">
        <v>32</v>
      </c>
      <c r="P81" s="341"/>
      <c r="Q81" s="42">
        <f>H81</f>
        <v>4018</v>
      </c>
      <c r="R81" s="43"/>
      <c r="S81" s="256">
        <f>J81</f>
        <v>4018</v>
      </c>
      <c r="T81" s="256">
        <f>K81*S81</f>
        <v>72324</v>
      </c>
      <c r="U81" s="256">
        <f>M81*S81</f>
        <v>10768.24</v>
      </c>
      <c r="V81" s="256">
        <f>N81*S81</f>
        <v>321440</v>
      </c>
      <c r="W81" s="256">
        <f>O81*S81</f>
        <v>128576</v>
      </c>
      <c r="X81" s="256"/>
      <c r="Y81" s="342"/>
      <c r="Z81" s="233"/>
      <c r="AA81" s="233"/>
      <c r="AB81" s="343"/>
      <c r="AC81" s="343"/>
      <c r="AD81" s="343"/>
      <c r="AE81" s="343"/>
    </row>
    <row r="82" spans="2:31" ht="12.75">
      <c r="B82" s="232"/>
      <c r="C82" s="232"/>
      <c r="D82" s="283"/>
      <c r="E82" s="233"/>
      <c r="F82" s="42">
        <v>4</v>
      </c>
      <c r="G82" s="150" t="s">
        <v>352</v>
      </c>
      <c r="H82" s="233">
        <v>4018</v>
      </c>
      <c r="I82" s="233"/>
      <c r="J82" s="340">
        <v>4018</v>
      </c>
      <c r="K82" s="43">
        <v>18</v>
      </c>
      <c r="L82" s="234">
        <v>7.88</v>
      </c>
      <c r="M82" s="235">
        <v>2.68</v>
      </c>
      <c r="N82" s="43">
        <v>4107</v>
      </c>
      <c r="O82" s="233">
        <v>2125</v>
      </c>
      <c r="P82" s="341"/>
      <c r="Q82" s="42">
        <f>H82</f>
        <v>4018</v>
      </c>
      <c r="R82" s="43"/>
      <c r="S82" s="256">
        <f>J82</f>
        <v>4018</v>
      </c>
      <c r="T82" s="256">
        <f>K82*S82</f>
        <v>72324</v>
      </c>
      <c r="U82" s="256">
        <f>M82*S82</f>
        <v>10768.24</v>
      </c>
      <c r="V82" s="256">
        <f>N82*S82</f>
        <v>16501926</v>
      </c>
      <c r="W82" s="256">
        <f>O82*S82</f>
        <v>8538250</v>
      </c>
      <c r="X82" s="256"/>
      <c r="Y82" s="342"/>
      <c r="Z82" s="233"/>
      <c r="AA82" s="233"/>
      <c r="AB82" s="343"/>
      <c r="AC82" s="343"/>
      <c r="AD82" s="343"/>
      <c r="AE82" s="343"/>
    </row>
    <row r="83" spans="2:31" ht="12.75">
      <c r="B83" s="232"/>
      <c r="C83" s="232"/>
      <c r="D83" s="283"/>
      <c r="E83" s="233"/>
      <c r="F83" s="42"/>
      <c r="G83" s="206"/>
      <c r="H83" s="233"/>
      <c r="I83" s="233"/>
      <c r="J83" s="340"/>
      <c r="K83" s="43"/>
      <c r="L83" s="234"/>
      <c r="M83" s="235"/>
      <c r="N83" s="43"/>
      <c r="O83" s="233"/>
      <c r="P83" s="341"/>
      <c r="Q83" s="42"/>
      <c r="R83" s="43"/>
      <c r="S83" s="256"/>
      <c r="T83" s="256"/>
      <c r="U83" s="256"/>
      <c r="V83" s="256"/>
      <c r="W83" s="256"/>
      <c r="X83" s="256"/>
      <c r="Y83" s="342"/>
      <c r="Z83" s="233"/>
      <c r="AA83" s="233"/>
      <c r="AB83" s="343"/>
      <c r="AC83" s="343"/>
      <c r="AD83" s="343"/>
      <c r="AE83" s="343"/>
    </row>
    <row r="84" spans="2:31" ht="12.75">
      <c r="B84" s="230" t="s">
        <v>831</v>
      </c>
      <c r="C84" s="230" t="s">
        <v>832</v>
      </c>
      <c r="D84" s="283"/>
      <c r="E84" s="233" t="s">
        <v>833</v>
      </c>
      <c r="F84" s="42">
        <v>1</v>
      </c>
      <c r="G84" s="150" t="s">
        <v>418</v>
      </c>
      <c r="H84" s="233">
        <v>452</v>
      </c>
      <c r="I84" s="233"/>
      <c r="J84" s="340">
        <v>452</v>
      </c>
      <c r="K84" s="43">
        <v>20</v>
      </c>
      <c r="L84" s="234">
        <v>8.03</v>
      </c>
      <c r="M84" s="235">
        <v>3.07</v>
      </c>
      <c r="N84" s="43">
        <v>300</v>
      </c>
      <c r="O84" s="233">
        <v>85</v>
      </c>
      <c r="P84" s="341"/>
      <c r="Q84" s="42">
        <f>H84</f>
        <v>452</v>
      </c>
      <c r="R84" s="43"/>
      <c r="S84" s="256">
        <f>J84</f>
        <v>452</v>
      </c>
      <c r="T84" s="256">
        <f>K84*S84</f>
        <v>9040</v>
      </c>
      <c r="U84" s="256">
        <f>M84*S84</f>
        <v>1387.6399999999999</v>
      </c>
      <c r="V84" s="256">
        <f>N84*S84</f>
        <v>135600</v>
      </c>
      <c r="W84" s="256">
        <f>O84*S84</f>
        <v>38420</v>
      </c>
      <c r="X84" s="256"/>
      <c r="Y84" s="342"/>
      <c r="Z84" s="233"/>
      <c r="AA84" s="233"/>
      <c r="AB84" s="343"/>
      <c r="AC84" s="343"/>
      <c r="AD84" s="343"/>
      <c r="AE84" s="343"/>
    </row>
    <row r="85" spans="2:31" ht="12.75">
      <c r="B85" s="232"/>
      <c r="C85" s="232"/>
      <c r="D85" s="283"/>
      <c r="E85" s="233"/>
      <c r="F85" s="42">
        <v>2</v>
      </c>
      <c r="G85" s="150" t="s">
        <v>27</v>
      </c>
      <c r="H85" s="233">
        <v>452</v>
      </c>
      <c r="I85" s="233"/>
      <c r="J85" s="340">
        <v>452</v>
      </c>
      <c r="K85" s="43">
        <v>20</v>
      </c>
      <c r="L85" s="234">
        <v>7.91</v>
      </c>
      <c r="M85" s="235">
        <v>2.03</v>
      </c>
      <c r="N85" s="43">
        <v>100</v>
      </c>
      <c r="O85" s="233">
        <v>41</v>
      </c>
      <c r="P85" s="341"/>
      <c r="Q85" s="42">
        <f>H85</f>
        <v>452</v>
      </c>
      <c r="R85" s="43"/>
      <c r="S85" s="256">
        <f>J85</f>
        <v>452</v>
      </c>
      <c r="T85" s="256">
        <f>K85*S85</f>
        <v>9040</v>
      </c>
      <c r="U85" s="256">
        <f>M85*S85</f>
        <v>917.56</v>
      </c>
      <c r="V85" s="256">
        <f>N85*S85</f>
        <v>45200</v>
      </c>
      <c r="W85" s="256">
        <f>O85*S85</f>
        <v>18532</v>
      </c>
      <c r="X85" s="256"/>
      <c r="Y85" s="342"/>
      <c r="Z85" s="233"/>
      <c r="AA85" s="233"/>
      <c r="AB85" s="343"/>
      <c r="AC85" s="343"/>
      <c r="AD85" s="343"/>
      <c r="AE85" s="343"/>
    </row>
    <row r="86" spans="2:31" ht="12.75">
      <c r="B86" s="232"/>
      <c r="C86" s="232"/>
      <c r="D86" s="283"/>
      <c r="E86" s="233"/>
      <c r="F86" s="42"/>
      <c r="G86" s="150"/>
      <c r="H86" s="233"/>
      <c r="I86" s="233"/>
      <c r="J86" s="340"/>
      <c r="K86" s="43"/>
      <c r="L86" s="234"/>
      <c r="M86" s="235"/>
      <c r="N86" s="43"/>
      <c r="O86" s="233"/>
      <c r="P86" s="341"/>
      <c r="Q86" s="42"/>
      <c r="R86" s="43"/>
      <c r="S86" s="256"/>
      <c r="T86" s="256"/>
      <c r="U86" s="256"/>
      <c r="V86" s="256"/>
      <c r="W86" s="256"/>
      <c r="X86" s="256"/>
      <c r="Y86" s="342"/>
      <c r="Z86" s="233"/>
      <c r="AA86" s="233"/>
      <c r="AB86" s="343"/>
      <c r="AC86" s="343"/>
      <c r="AD86" s="343"/>
      <c r="AE86" s="343"/>
    </row>
    <row r="87" spans="2:31" ht="12.75">
      <c r="B87" s="232"/>
      <c r="C87" s="232"/>
      <c r="D87" s="283"/>
      <c r="E87" s="233"/>
      <c r="F87" s="42"/>
      <c r="G87" s="150"/>
      <c r="H87" s="233"/>
      <c r="I87" s="233"/>
      <c r="J87" s="340"/>
      <c r="K87" s="43"/>
      <c r="L87" s="234"/>
      <c r="M87" s="235"/>
      <c r="N87" s="43"/>
      <c r="O87" s="233"/>
      <c r="P87" s="341"/>
      <c r="Q87" s="207">
        <f>SUM(Q73:Q85)</f>
        <v>161638</v>
      </c>
      <c r="R87" s="208"/>
      <c r="S87" s="211">
        <f>SUM(S73:S85)</f>
        <v>161638</v>
      </c>
      <c r="T87" s="256">
        <f>SUM(T73:T85)</f>
        <v>3200616</v>
      </c>
      <c r="U87" s="256">
        <f>SUM(U73:U85)</f>
        <v>278606.25999999995</v>
      </c>
      <c r="V87" s="256">
        <f>SUM(V73:V85)</f>
        <v>76275266</v>
      </c>
      <c r="W87" s="256">
        <f>SUM(W73:W85)</f>
        <v>18846058</v>
      </c>
      <c r="X87" s="256"/>
      <c r="Y87" s="242">
        <f>SUM(Y73:Y85)</f>
        <v>144662</v>
      </c>
      <c r="Z87" s="293"/>
      <c r="AA87" s="293">
        <f>SUM(AA73:AA85)</f>
        <v>144662</v>
      </c>
      <c r="AB87" s="233">
        <f>SUM(AB73:AB85)</f>
        <v>2893240</v>
      </c>
      <c r="AC87" s="343">
        <f>SUM(AC73:AC85)</f>
        <v>134535.66</v>
      </c>
      <c r="AD87" s="233">
        <f>SUM(AD73:AD85)</f>
        <v>21699300</v>
      </c>
      <c r="AE87" s="233">
        <f>SUM(AE73:AE85)</f>
        <v>2893240</v>
      </c>
    </row>
    <row r="88" spans="2:31" ht="12.75">
      <c r="B88" s="232"/>
      <c r="C88" s="232"/>
      <c r="D88" s="283"/>
      <c r="E88" s="233"/>
      <c r="F88" s="42"/>
      <c r="G88" s="206"/>
      <c r="H88" s="233"/>
      <c r="I88" s="233"/>
      <c r="J88" s="340"/>
      <c r="K88" s="43"/>
      <c r="L88" s="234"/>
      <c r="M88" s="235"/>
      <c r="N88" s="43"/>
      <c r="O88" s="233"/>
      <c r="P88" s="341"/>
      <c r="Q88" s="42"/>
      <c r="R88" s="43"/>
      <c r="S88" s="256"/>
      <c r="T88" s="211">
        <f>T87/$S$87</f>
        <v>19.80113587151536</v>
      </c>
      <c r="U88" s="210">
        <f>U87/$S$87</f>
        <v>1.7236433264455138</v>
      </c>
      <c r="V88" s="211">
        <f>V87/$S$87</f>
        <v>471.8894443138371</v>
      </c>
      <c r="W88" s="211">
        <f>W87/$S$87</f>
        <v>116.5942290797956</v>
      </c>
      <c r="X88" s="256"/>
      <c r="Y88" s="242"/>
      <c r="Z88" s="293"/>
      <c r="AA88" s="293"/>
      <c r="AB88" s="329">
        <f>AB87/$AA$87</f>
        <v>20</v>
      </c>
      <c r="AC88" s="330">
        <f>AC87/$AA$87</f>
        <v>0.93</v>
      </c>
      <c r="AD88" s="329">
        <f>AD87/$AA$87</f>
        <v>150</v>
      </c>
      <c r="AE88" s="329">
        <f>AE87/$AA$87</f>
        <v>20</v>
      </c>
    </row>
    <row r="89" spans="2:31" ht="13.5" thickBot="1">
      <c r="B89" s="129"/>
      <c r="C89" s="129"/>
      <c r="D89" s="2"/>
      <c r="E89" s="13"/>
      <c r="F89" s="148"/>
      <c r="G89" s="171"/>
      <c r="H89" s="13"/>
      <c r="I89" s="13"/>
      <c r="J89" s="266"/>
      <c r="K89" s="13"/>
      <c r="L89" s="13"/>
      <c r="M89" s="13"/>
      <c r="N89" s="13"/>
      <c r="O89" s="13"/>
      <c r="P89" s="267"/>
      <c r="Q89" s="267"/>
      <c r="R89" s="143"/>
      <c r="S89" s="269"/>
      <c r="T89" s="269"/>
      <c r="U89" s="269"/>
      <c r="V89" s="269"/>
      <c r="W89" s="269"/>
      <c r="X89" s="269"/>
      <c r="Y89" s="268"/>
      <c r="Z89" s="24"/>
      <c r="AA89" s="24"/>
      <c r="AB89" s="24"/>
      <c r="AC89" s="24"/>
      <c r="AD89" s="24"/>
      <c r="AE89" s="24"/>
    </row>
    <row r="90" spans="2:25" ht="12.75">
      <c r="B90" s="3"/>
      <c r="C90" s="3"/>
      <c r="D90" s="149"/>
      <c r="E90" s="4"/>
      <c r="F90" s="4"/>
      <c r="G90" s="4"/>
      <c r="T90" s="4"/>
      <c r="U90" s="4"/>
      <c r="V90" s="4"/>
      <c r="W90" s="4"/>
      <c r="X90" s="4"/>
      <c r="Y90" s="4"/>
    </row>
    <row r="91" spans="2:25" ht="12.75">
      <c r="B91" s="3"/>
      <c r="C91" s="3" t="s">
        <v>263</v>
      </c>
      <c r="D91" s="149"/>
      <c r="E91" s="3"/>
      <c r="F91" s="4"/>
      <c r="G91" s="4"/>
      <c r="H91" s="173">
        <f>SUM(H6:H88)</f>
        <v>383948.5</v>
      </c>
      <c r="I91" s="173">
        <f>SUM(I6:I88)</f>
        <v>627</v>
      </c>
      <c r="J91" s="173">
        <f>SUM(J6:J88)</f>
        <v>383948.5</v>
      </c>
      <c r="K91" s="133"/>
      <c r="L91" s="134"/>
      <c r="M91" s="134"/>
      <c r="N91" s="133"/>
      <c r="O91" s="133"/>
      <c r="T91" s="175"/>
      <c r="U91" s="175"/>
      <c r="V91" s="175"/>
      <c r="W91" s="175"/>
      <c r="X91" s="175"/>
      <c r="Y91" s="175"/>
    </row>
    <row r="92" spans="2:25" ht="12.75">
      <c r="B92" s="3"/>
      <c r="C92" s="3"/>
      <c r="D92" s="149"/>
      <c r="E92" s="4"/>
      <c r="F92" s="4"/>
      <c r="G92" s="4"/>
      <c r="T92" s="4"/>
      <c r="U92" s="4"/>
      <c r="V92" s="4"/>
      <c r="W92" s="4"/>
      <c r="X92" s="4"/>
      <c r="Y92" s="4"/>
    </row>
    <row r="93" spans="2:8" ht="12.75">
      <c r="B93" s="3"/>
      <c r="C93" s="3" t="s">
        <v>57</v>
      </c>
      <c r="D93" s="149"/>
      <c r="E93" s="3"/>
      <c r="F93" s="4"/>
      <c r="G93" s="4"/>
      <c r="H93" s="173">
        <f>H91+I91</f>
        <v>384575.5</v>
      </c>
    </row>
    <row r="94" spans="2:7" ht="12.75">
      <c r="B94" s="3"/>
      <c r="C94" s="3"/>
      <c r="D94" s="149"/>
      <c r="E94" s="4"/>
      <c r="F94" s="4"/>
      <c r="G94" s="4"/>
    </row>
    <row r="95" spans="2:7" ht="12.75">
      <c r="B95" s="3"/>
      <c r="C95" s="3"/>
      <c r="D95" s="149"/>
      <c r="E95" s="4"/>
      <c r="F95" s="4"/>
      <c r="G95" s="4"/>
    </row>
    <row r="96" spans="2:7" ht="12.75">
      <c r="B96" s="3"/>
      <c r="C96" s="3"/>
      <c r="D96" s="149"/>
      <c r="E96" s="4"/>
      <c r="F96" s="4"/>
      <c r="G96" s="4"/>
    </row>
    <row r="97" spans="2:7" ht="12.75">
      <c r="B97" s="3"/>
      <c r="C97" s="3"/>
      <c r="D97" s="149"/>
      <c r="E97" s="4"/>
      <c r="F97" s="4"/>
      <c r="G97" s="4"/>
    </row>
    <row r="98" spans="2:7" ht="12.75">
      <c r="B98" s="3"/>
      <c r="C98" s="3"/>
      <c r="D98" s="149"/>
      <c r="E98" s="4"/>
      <c r="F98" s="4"/>
      <c r="G98" s="4"/>
    </row>
    <row r="99" spans="2:7" ht="12.75">
      <c r="B99" s="3"/>
      <c r="C99" s="3"/>
      <c r="D99" s="149"/>
      <c r="E99" s="4"/>
      <c r="F99" s="4"/>
      <c r="G99" s="4"/>
    </row>
    <row r="100" spans="2:7" ht="12.75">
      <c r="B100" s="3"/>
      <c r="C100" s="3"/>
      <c r="D100" s="149"/>
      <c r="E100" s="4"/>
      <c r="F100" s="4"/>
      <c r="G100" s="4"/>
    </row>
    <row r="101" spans="2:7" ht="12.75">
      <c r="B101" s="3"/>
      <c r="C101" s="3"/>
      <c r="D101" s="149"/>
      <c r="E101" s="4"/>
      <c r="F101" s="4"/>
      <c r="G101" s="4"/>
    </row>
    <row r="102" spans="2:4" ht="12.75">
      <c r="B102" s="21"/>
      <c r="C102" s="21"/>
      <c r="D102" s="149"/>
    </row>
    <row r="103" spans="2:4" ht="12.75">
      <c r="B103" s="21"/>
      <c r="C103" s="21"/>
      <c r="D103" s="149"/>
    </row>
    <row r="104" spans="2:4" ht="12.75">
      <c r="B104" s="21"/>
      <c r="C104" s="21"/>
      <c r="D104" s="149"/>
    </row>
    <row r="105" spans="2:4" ht="12.75">
      <c r="B105" s="21"/>
      <c r="C105" s="21"/>
      <c r="D105" s="149"/>
    </row>
    <row r="106" spans="2:4" ht="12.75">
      <c r="B106" s="21"/>
      <c r="C106" s="21"/>
      <c r="D106" s="149"/>
    </row>
    <row r="107" spans="2:4" ht="12.75">
      <c r="B107" s="21"/>
      <c r="C107" s="21"/>
      <c r="D107" s="149"/>
    </row>
    <row r="108" spans="2:4" ht="12.75">
      <c r="B108" s="21"/>
      <c r="C108" s="21"/>
      <c r="D108" s="149"/>
    </row>
    <row r="109" spans="2:4" ht="12.75">
      <c r="B109" s="21"/>
      <c r="C109" s="21"/>
      <c r="D109" s="149"/>
    </row>
    <row r="110" spans="2:4" ht="12.75">
      <c r="B110" s="21"/>
      <c r="C110" s="21"/>
      <c r="D110" s="149"/>
    </row>
    <row r="111" spans="2:4" ht="12.75">
      <c r="B111" s="21"/>
      <c r="C111" s="21"/>
      <c r="D111" s="149"/>
    </row>
    <row r="112" spans="2:4" ht="12.75">
      <c r="B112" s="21"/>
      <c r="C112" s="21"/>
      <c r="D112" s="149"/>
    </row>
    <row r="113" spans="2:4" ht="12.75">
      <c r="B113" s="21"/>
      <c r="C113" s="21"/>
      <c r="D113" s="149"/>
    </row>
    <row r="114" spans="2:4" ht="12.75">
      <c r="B114" s="21"/>
      <c r="C114" s="21"/>
      <c r="D114" s="149"/>
    </row>
    <row r="115" spans="2:4" ht="12.75">
      <c r="B115" s="21"/>
      <c r="C115" s="21"/>
      <c r="D115" s="149"/>
    </row>
    <row r="116" spans="2:4" ht="12.75">
      <c r="B116" s="21"/>
      <c r="C116" s="21"/>
      <c r="D116" s="149"/>
    </row>
    <row r="117" spans="2:4" ht="12.75">
      <c r="B117" s="21"/>
      <c r="C117" s="21"/>
      <c r="D117" s="149"/>
    </row>
    <row r="118" spans="2:4" ht="12.75">
      <c r="B118" s="21"/>
      <c r="C118" s="21"/>
      <c r="D118" s="149"/>
    </row>
    <row r="119" spans="2:4" ht="12.75">
      <c r="B119" s="21"/>
      <c r="C119" s="21"/>
      <c r="D119" s="149"/>
    </row>
    <row r="120" spans="2:4" ht="12.75">
      <c r="B120" s="21"/>
      <c r="C120" s="21"/>
      <c r="D120" s="149"/>
    </row>
    <row r="121" spans="2:4" ht="12.75">
      <c r="B121" s="21"/>
      <c r="C121" s="21"/>
      <c r="D121" s="149"/>
    </row>
    <row r="122" spans="2:4" ht="12.75">
      <c r="B122" s="21"/>
      <c r="C122" s="21"/>
      <c r="D122" s="149"/>
    </row>
    <row r="123" spans="2:4" ht="12.75">
      <c r="B123" s="21"/>
      <c r="C123" s="21"/>
      <c r="D123" s="149"/>
    </row>
    <row r="124" spans="2:4" ht="12.75">
      <c r="B124" s="21"/>
      <c r="C124" s="21"/>
      <c r="D124" s="149"/>
    </row>
    <row r="125" spans="2:4" ht="12.75">
      <c r="B125" s="21"/>
      <c r="C125" s="21"/>
      <c r="D125" s="149"/>
    </row>
    <row r="126" spans="2:4" ht="12.75">
      <c r="B126" s="21"/>
      <c r="C126" s="21"/>
      <c r="D126" s="149"/>
    </row>
    <row r="127" spans="2:4" ht="12.75">
      <c r="B127" s="21"/>
      <c r="C127" s="21"/>
      <c r="D127" s="149"/>
    </row>
    <row r="128" spans="2:4" ht="12.75">
      <c r="B128" s="21"/>
      <c r="C128" s="21"/>
      <c r="D128" s="149"/>
    </row>
    <row r="129" spans="2:4" ht="12.75">
      <c r="B129" s="21"/>
      <c r="C129" s="21"/>
      <c r="D129" s="149"/>
    </row>
    <row r="130" spans="2:4" ht="12.75">
      <c r="B130" s="21"/>
      <c r="C130" s="21"/>
      <c r="D130" s="149"/>
    </row>
    <row r="131" spans="2:4" ht="12.75">
      <c r="B131" s="21"/>
      <c r="C131" s="21"/>
      <c r="D131" s="149"/>
    </row>
    <row r="132" spans="2:4" ht="12.75">
      <c r="B132" s="21"/>
      <c r="C132" s="21"/>
      <c r="D132" s="149"/>
    </row>
    <row r="133" spans="2:4" ht="12.75">
      <c r="B133" s="21"/>
      <c r="C133" s="21"/>
      <c r="D133" s="149"/>
    </row>
    <row r="134" spans="2:4" ht="12.75">
      <c r="B134" s="21"/>
      <c r="C134" s="21"/>
      <c r="D134" s="149"/>
    </row>
    <row r="135" spans="2:4" ht="12.75">
      <c r="B135" s="21"/>
      <c r="C135" s="21"/>
      <c r="D135" s="149"/>
    </row>
    <row r="136" spans="2:4" ht="12.75">
      <c r="B136" s="21"/>
      <c r="C136" s="21"/>
      <c r="D136" s="149"/>
    </row>
    <row r="137" spans="2:4" ht="12.75">
      <c r="B137" s="21"/>
      <c r="C137" s="21"/>
      <c r="D137" s="149"/>
    </row>
    <row r="138" spans="2:4" ht="12.75">
      <c r="B138" s="21"/>
      <c r="C138" s="21"/>
      <c r="D138" s="149"/>
    </row>
    <row r="139" spans="2:4" ht="12.75">
      <c r="B139" s="21"/>
      <c r="C139" s="21"/>
      <c r="D139" s="149"/>
    </row>
    <row r="140" spans="2:4" ht="12.75">
      <c r="B140" s="21"/>
      <c r="C140" s="21"/>
      <c r="D140" s="149"/>
    </row>
    <row r="141" spans="2:4" ht="12.75">
      <c r="B141" s="21"/>
      <c r="C141" s="21"/>
      <c r="D141" s="149"/>
    </row>
    <row r="142" spans="2:4" ht="12.75">
      <c r="B142" s="21"/>
      <c r="C142" s="21"/>
      <c r="D142" s="149"/>
    </row>
    <row r="143" spans="2:4" ht="12.75">
      <c r="B143" s="21"/>
      <c r="C143" s="21"/>
      <c r="D143" s="149"/>
    </row>
    <row r="144" spans="2:4" ht="12.75">
      <c r="B144" s="21"/>
      <c r="C144" s="21"/>
      <c r="D144" s="149"/>
    </row>
    <row r="145" spans="2:4" ht="12.75">
      <c r="B145" s="21"/>
      <c r="C145" s="21"/>
      <c r="D145" s="149"/>
    </row>
    <row r="146" spans="2:4" ht="12.75">
      <c r="B146" s="21"/>
      <c r="C146" s="21"/>
      <c r="D146" s="149"/>
    </row>
    <row r="147" spans="2:4" ht="12.75">
      <c r="B147" s="21"/>
      <c r="C147" s="21"/>
      <c r="D147" s="149"/>
    </row>
    <row r="148" spans="2:4" ht="12.75">
      <c r="B148" s="21"/>
      <c r="C148" s="21"/>
      <c r="D148" s="149"/>
    </row>
    <row r="149" spans="2:4" ht="12.75">
      <c r="B149" s="21"/>
      <c r="C149" s="21"/>
      <c r="D149" s="149"/>
    </row>
    <row r="150" spans="2:4" ht="12.75">
      <c r="B150" s="21"/>
      <c r="C150" s="21"/>
      <c r="D150" s="149"/>
    </row>
    <row r="151" spans="2:4" ht="12.75">
      <c r="B151" s="21"/>
      <c r="C151" s="21"/>
      <c r="D151" s="149"/>
    </row>
    <row r="152" spans="2:4" ht="12.75">
      <c r="B152" s="21"/>
      <c r="C152" s="21"/>
      <c r="D152" s="149"/>
    </row>
    <row r="153" spans="2:4" ht="12.75">
      <c r="B153" s="21"/>
      <c r="C153" s="21"/>
      <c r="D153" s="149"/>
    </row>
    <row r="154" spans="2:4" ht="12.75">
      <c r="B154" s="21"/>
      <c r="C154" s="21"/>
      <c r="D154" s="149"/>
    </row>
    <row r="155" ht="12.75">
      <c r="D155" s="149"/>
    </row>
    <row r="156" ht="12.75">
      <c r="D156" s="149"/>
    </row>
    <row r="157" ht="12.75">
      <c r="D157" s="149"/>
    </row>
    <row r="158" ht="12.75">
      <c r="D158" s="149"/>
    </row>
    <row r="159" ht="12.75">
      <c r="D159" s="149"/>
    </row>
    <row r="160" ht="12.75">
      <c r="D160" s="149"/>
    </row>
    <row r="161" ht="12.75">
      <c r="D161" s="149"/>
    </row>
    <row r="162" ht="12.75">
      <c r="D162" s="149"/>
    </row>
    <row r="163" ht="12.75">
      <c r="D163" s="149"/>
    </row>
    <row r="164" ht="12.75">
      <c r="D164" s="149"/>
    </row>
    <row r="165" ht="12.75">
      <c r="D165" s="149"/>
    </row>
    <row r="166" ht="12.75">
      <c r="D166" s="149"/>
    </row>
  </sheetData>
  <mergeCells count="7">
    <mergeCell ref="T72:W72"/>
    <mergeCell ref="AB72:AE72"/>
    <mergeCell ref="Y1:AE1"/>
    <mergeCell ref="B3:C3"/>
    <mergeCell ref="F3:G3"/>
    <mergeCell ref="T2:W2"/>
    <mergeCell ref="Q1:W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5.00390625" style="0" bestFit="1" customWidth="1"/>
    <col min="3" max="3" width="8.28125" style="0" bestFit="1" customWidth="1"/>
    <col min="4" max="4" width="30.28125" style="0" customWidth="1"/>
    <col min="5" max="5" width="10.28125" style="0" customWidth="1"/>
    <col min="6" max="6" width="47.421875" style="0" bestFit="1" customWidth="1"/>
    <col min="7" max="7" width="4.00390625" style="0" customWidth="1"/>
    <col min="8" max="8" width="24.00390625" style="0" bestFit="1" customWidth="1"/>
    <col min="11" max="11" width="8.140625" style="0" bestFit="1" customWidth="1"/>
    <col min="12" max="12" width="6.421875" style="0" customWidth="1"/>
    <col min="13" max="13" width="7.8515625" style="0" bestFit="1" customWidth="1"/>
    <col min="14" max="14" width="7.57421875" style="0" customWidth="1"/>
    <col min="15" max="15" width="7.8515625" style="0" customWidth="1"/>
    <col min="16" max="16" width="51.140625" style="0" bestFit="1" customWidth="1"/>
  </cols>
  <sheetData>
    <row r="1" ht="13.5" thickBot="1"/>
    <row r="2" spans="2:16" ht="12.75">
      <c r="B2" s="1" t="s">
        <v>0</v>
      </c>
      <c r="C2" s="1" t="s">
        <v>1</v>
      </c>
      <c r="D2" s="1" t="s">
        <v>2</v>
      </c>
      <c r="E2" s="217" t="s">
        <v>3</v>
      </c>
      <c r="F2" s="217"/>
      <c r="G2" s="217" t="s">
        <v>4</v>
      </c>
      <c r="H2" s="217"/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</row>
    <row r="3" spans="2:16" ht="13.5" thickBot="1">
      <c r="B3" s="2"/>
      <c r="C3" s="2"/>
      <c r="D3" s="2"/>
      <c r="E3" s="2" t="s">
        <v>13</v>
      </c>
      <c r="F3" s="2" t="s">
        <v>14</v>
      </c>
      <c r="G3" s="2"/>
      <c r="H3" s="2" t="s">
        <v>14</v>
      </c>
      <c r="I3" s="2" t="s">
        <v>15</v>
      </c>
      <c r="J3" s="2" t="s">
        <v>15</v>
      </c>
      <c r="K3" s="2" t="s">
        <v>16</v>
      </c>
      <c r="L3" s="2"/>
      <c r="M3" s="2" t="s">
        <v>17</v>
      </c>
      <c r="N3" s="2" t="s">
        <v>18</v>
      </c>
      <c r="O3" s="2" t="s">
        <v>18</v>
      </c>
      <c r="P3" s="2"/>
    </row>
    <row r="5" spans="2:16" ht="12.75">
      <c r="B5" s="3" t="s">
        <v>35</v>
      </c>
      <c r="C5" s="4" t="s">
        <v>59</v>
      </c>
      <c r="D5" s="4" t="s">
        <v>99</v>
      </c>
      <c r="E5" s="5">
        <v>30</v>
      </c>
      <c r="F5" s="6" t="s">
        <v>60</v>
      </c>
      <c r="G5" s="4">
        <v>1</v>
      </c>
      <c r="H5" s="17" t="s">
        <v>61</v>
      </c>
      <c r="I5" s="5">
        <v>1739</v>
      </c>
      <c r="J5" s="8"/>
      <c r="K5" s="4"/>
      <c r="L5" s="9"/>
      <c r="M5" s="10"/>
      <c r="N5" s="4"/>
      <c r="O5" s="4"/>
      <c r="P5" s="11" t="s">
        <v>62</v>
      </c>
    </row>
    <row r="6" spans="2:16" ht="12.75">
      <c r="B6" s="4"/>
      <c r="C6" s="4"/>
      <c r="D6" s="4"/>
      <c r="E6" s="5"/>
      <c r="F6" s="6"/>
      <c r="G6" s="4">
        <v>2</v>
      </c>
      <c r="H6" s="17" t="s">
        <v>63</v>
      </c>
      <c r="I6" s="5">
        <v>1043</v>
      </c>
      <c r="J6" s="8"/>
      <c r="K6" s="4"/>
      <c r="L6" s="9"/>
      <c r="M6" s="10"/>
      <c r="N6" s="4"/>
      <c r="O6" s="4"/>
      <c r="P6" s="11" t="s">
        <v>64</v>
      </c>
    </row>
    <row r="7" spans="2:16" ht="12.75">
      <c r="B7" s="4"/>
      <c r="C7" s="4"/>
      <c r="D7" s="4"/>
      <c r="E7" s="5"/>
      <c r="F7" s="6"/>
      <c r="G7" s="4">
        <v>3</v>
      </c>
      <c r="H7" s="17" t="s">
        <v>27</v>
      </c>
      <c r="I7" s="5">
        <v>13910</v>
      </c>
      <c r="J7" s="8">
        <v>13910</v>
      </c>
      <c r="K7" s="4">
        <v>80</v>
      </c>
      <c r="L7" s="9">
        <v>11</v>
      </c>
      <c r="M7" s="10">
        <v>2.65</v>
      </c>
      <c r="N7" s="4">
        <v>19300</v>
      </c>
      <c r="O7" s="4">
        <v>1590</v>
      </c>
      <c r="P7" s="11" t="s">
        <v>65</v>
      </c>
    </row>
    <row r="8" spans="2:16" ht="12.75">
      <c r="B8" s="4"/>
      <c r="C8" s="4"/>
      <c r="D8" s="4"/>
      <c r="E8" s="5"/>
      <c r="F8" s="6"/>
      <c r="G8" s="4"/>
      <c r="H8" s="17"/>
      <c r="I8" s="5"/>
      <c r="J8" s="8"/>
      <c r="K8" s="4"/>
      <c r="L8" s="9"/>
      <c r="M8" s="10"/>
      <c r="N8" s="4"/>
      <c r="O8" s="4"/>
      <c r="P8" s="11"/>
    </row>
    <row r="9" spans="2:16" ht="12.75">
      <c r="B9" s="4"/>
      <c r="C9" s="4"/>
      <c r="D9" s="4"/>
      <c r="E9" s="5">
        <v>70</v>
      </c>
      <c r="F9" s="6" t="s">
        <v>66</v>
      </c>
      <c r="G9" s="4">
        <v>1</v>
      </c>
      <c r="H9" s="17" t="s">
        <v>61</v>
      </c>
      <c r="I9" s="5">
        <v>4057</v>
      </c>
      <c r="J9" s="8"/>
      <c r="K9" s="4"/>
      <c r="L9" s="9"/>
      <c r="M9" s="10"/>
      <c r="N9" s="4"/>
      <c r="O9" s="4"/>
      <c r="P9" s="11" t="s">
        <v>62</v>
      </c>
    </row>
    <row r="10" spans="2:16" ht="12.75">
      <c r="B10" s="4"/>
      <c r="C10" s="4"/>
      <c r="D10" s="4"/>
      <c r="E10" s="5"/>
      <c r="F10" s="6"/>
      <c r="G10" s="4">
        <v>2</v>
      </c>
      <c r="H10" s="17" t="s">
        <v>67</v>
      </c>
      <c r="I10" s="5">
        <v>2434</v>
      </c>
      <c r="J10" s="8"/>
      <c r="K10" s="4"/>
      <c r="L10" s="9"/>
      <c r="M10" s="10"/>
      <c r="N10" s="4"/>
      <c r="O10" s="4"/>
      <c r="P10" s="11" t="s">
        <v>64</v>
      </c>
    </row>
    <row r="11" spans="2:16" ht="12.75">
      <c r="B11" s="4"/>
      <c r="C11" s="4"/>
      <c r="D11" s="4"/>
      <c r="E11" s="5"/>
      <c r="F11" s="6"/>
      <c r="G11" s="4">
        <v>3</v>
      </c>
      <c r="H11" s="17" t="s">
        <v>27</v>
      </c>
      <c r="I11" s="5">
        <v>32457</v>
      </c>
      <c r="J11" s="8">
        <v>32457</v>
      </c>
      <c r="K11" s="4">
        <v>80</v>
      </c>
      <c r="L11" s="9">
        <v>11.8</v>
      </c>
      <c r="M11" s="10">
        <v>6.7</v>
      </c>
      <c r="N11" s="4">
        <v>13530</v>
      </c>
      <c r="O11" s="4">
        <v>982</v>
      </c>
      <c r="P11" s="11" t="s">
        <v>68</v>
      </c>
    </row>
    <row r="12" spans="2:16" ht="12.75">
      <c r="B12" s="4"/>
      <c r="C12" s="4"/>
      <c r="D12" s="4"/>
      <c r="E12" s="5"/>
      <c r="F12" s="6"/>
      <c r="G12" s="4"/>
      <c r="H12" s="17"/>
      <c r="I12" s="5"/>
      <c r="J12" s="8"/>
      <c r="K12" s="4"/>
      <c r="L12" s="9"/>
      <c r="M12" s="10"/>
      <c r="N12" s="4"/>
      <c r="O12" s="4"/>
      <c r="P12" s="11"/>
    </row>
    <row r="13" spans="2:16" ht="12.75">
      <c r="B13" s="3" t="s">
        <v>35</v>
      </c>
      <c r="C13" s="4" t="s">
        <v>59</v>
      </c>
      <c r="D13" s="4" t="s">
        <v>100</v>
      </c>
      <c r="E13" s="5">
        <v>60</v>
      </c>
      <c r="F13" s="6" t="s">
        <v>69</v>
      </c>
      <c r="G13" s="4">
        <v>1</v>
      </c>
      <c r="H13" s="3" t="s">
        <v>70</v>
      </c>
      <c r="I13" s="5">
        <v>31153</v>
      </c>
      <c r="J13" s="8"/>
      <c r="K13" s="4"/>
      <c r="L13" s="9"/>
      <c r="M13" s="10"/>
      <c r="N13" s="4"/>
      <c r="O13" s="4"/>
      <c r="P13" s="11" t="s">
        <v>71</v>
      </c>
    </row>
    <row r="14" spans="2:16" ht="12.75">
      <c r="B14" s="3"/>
      <c r="C14" s="4"/>
      <c r="D14" s="4"/>
      <c r="E14" s="5"/>
      <c r="F14" s="6"/>
      <c r="G14" s="4">
        <v>2</v>
      </c>
      <c r="H14" s="17" t="s">
        <v>72</v>
      </c>
      <c r="I14" s="5">
        <v>2703</v>
      </c>
      <c r="J14" s="8"/>
      <c r="K14" s="4"/>
      <c r="L14" s="9"/>
      <c r="M14" s="10"/>
      <c r="N14" s="4"/>
      <c r="O14" s="4"/>
      <c r="P14" s="11" t="s">
        <v>73</v>
      </c>
    </row>
    <row r="15" spans="2:16" ht="12.75">
      <c r="B15" s="4"/>
      <c r="C15" s="4"/>
      <c r="D15" s="4"/>
      <c r="E15" s="5"/>
      <c r="F15" s="6"/>
      <c r="G15" s="4">
        <v>3</v>
      </c>
      <c r="H15" s="17" t="s">
        <v>27</v>
      </c>
      <c r="I15" s="5">
        <v>45042</v>
      </c>
      <c r="J15" s="8">
        <v>45042</v>
      </c>
      <c r="K15" s="4">
        <v>50</v>
      </c>
      <c r="L15" s="9">
        <v>3.8</v>
      </c>
      <c r="M15" s="10">
        <v>4.96</v>
      </c>
      <c r="N15" s="4">
        <v>4465</v>
      </c>
      <c r="O15" s="4" t="s">
        <v>74</v>
      </c>
      <c r="P15" s="11" t="s">
        <v>68</v>
      </c>
    </row>
    <row r="16" spans="2:16" ht="12.75">
      <c r="B16" s="4"/>
      <c r="C16" s="4"/>
      <c r="D16" s="4"/>
      <c r="E16" s="5"/>
      <c r="F16" s="6"/>
      <c r="G16" s="4">
        <v>4</v>
      </c>
      <c r="H16" s="17" t="s">
        <v>75</v>
      </c>
      <c r="I16" s="5">
        <v>2703</v>
      </c>
      <c r="J16" s="8"/>
      <c r="K16" s="4"/>
      <c r="L16" s="9"/>
      <c r="M16" s="10"/>
      <c r="N16" s="4"/>
      <c r="O16" s="4"/>
      <c r="P16" s="11" t="s">
        <v>76</v>
      </c>
    </row>
    <row r="17" spans="2:16" ht="12.75">
      <c r="B17" s="4"/>
      <c r="C17" s="4"/>
      <c r="D17" s="4"/>
      <c r="E17" s="5"/>
      <c r="F17" s="6"/>
      <c r="G17" s="4"/>
      <c r="H17" s="17"/>
      <c r="I17" s="5"/>
      <c r="J17" s="8"/>
      <c r="K17" s="4"/>
      <c r="L17" s="9"/>
      <c r="M17" s="10"/>
      <c r="N17" s="4"/>
      <c r="O17" s="4"/>
      <c r="P17" s="11"/>
    </row>
    <row r="18" spans="2:16" ht="12.75">
      <c r="B18" s="4"/>
      <c r="C18" s="4"/>
      <c r="D18" s="4"/>
      <c r="E18" s="5">
        <v>25</v>
      </c>
      <c r="F18" s="6"/>
      <c r="G18" s="4">
        <v>1</v>
      </c>
      <c r="H18" s="3" t="s">
        <v>77</v>
      </c>
      <c r="I18" s="5">
        <v>1314</v>
      </c>
      <c r="J18" s="8"/>
      <c r="K18" s="4"/>
      <c r="L18" s="9"/>
      <c r="M18" s="10"/>
      <c r="N18" s="4"/>
      <c r="O18" s="4"/>
      <c r="P18" s="11" t="s">
        <v>78</v>
      </c>
    </row>
    <row r="19" spans="2:16" ht="12.75">
      <c r="B19" s="4"/>
      <c r="C19" s="4"/>
      <c r="D19" s="4"/>
      <c r="E19" s="5"/>
      <c r="F19" s="6"/>
      <c r="G19" s="4">
        <v>2</v>
      </c>
      <c r="H19" s="17" t="s">
        <v>72</v>
      </c>
      <c r="I19" s="5">
        <v>1126</v>
      </c>
      <c r="J19" s="8"/>
      <c r="K19" s="4"/>
      <c r="L19" s="9"/>
      <c r="M19" s="10"/>
      <c r="N19" s="4"/>
      <c r="O19" s="4"/>
      <c r="P19" s="11"/>
    </row>
    <row r="20" spans="2:16" ht="12.75">
      <c r="B20" s="4"/>
      <c r="C20" s="4"/>
      <c r="D20" s="4"/>
      <c r="E20" s="5"/>
      <c r="F20" s="6"/>
      <c r="G20" s="4">
        <v>3</v>
      </c>
      <c r="H20" s="17" t="s">
        <v>27</v>
      </c>
      <c r="I20" s="5">
        <v>18768</v>
      </c>
      <c r="J20" s="8">
        <v>18768</v>
      </c>
      <c r="K20" s="4">
        <v>50</v>
      </c>
      <c r="L20" s="9">
        <v>11</v>
      </c>
      <c r="M20" s="10" t="s">
        <v>74</v>
      </c>
      <c r="N20" s="4">
        <v>1800</v>
      </c>
      <c r="O20" s="4" t="s">
        <v>74</v>
      </c>
      <c r="P20" s="11"/>
    </row>
    <row r="21" spans="2:16" ht="12.75">
      <c r="B21" s="4"/>
      <c r="C21" s="4"/>
      <c r="D21" s="4"/>
      <c r="E21" s="5"/>
      <c r="F21" s="6"/>
      <c r="G21" s="4">
        <v>4</v>
      </c>
      <c r="H21" s="17" t="s">
        <v>75</v>
      </c>
      <c r="I21" s="5">
        <v>1126</v>
      </c>
      <c r="J21" s="8"/>
      <c r="K21" s="4"/>
      <c r="L21" s="9"/>
      <c r="M21" s="10"/>
      <c r="N21" s="4"/>
      <c r="O21" s="4"/>
      <c r="P21" s="11"/>
    </row>
    <row r="22" spans="2:16" ht="12.75">
      <c r="B22" s="4"/>
      <c r="C22" s="4"/>
      <c r="D22" s="4"/>
      <c r="E22" s="5"/>
      <c r="F22" s="6"/>
      <c r="G22" s="4"/>
      <c r="H22" s="17"/>
      <c r="I22" s="5"/>
      <c r="J22" s="8"/>
      <c r="K22" s="4"/>
      <c r="L22" s="9"/>
      <c r="M22" s="10"/>
      <c r="N22" s="4"/>
      <c r="O22" s="4"/>
      <c r="P22" s="11"/>
    </row>
    <row r="23" spans="2:16" ht="12.75">
      <c r="B23" s="4"/>
      <c r="C23" s="4"/>
      <c r="D23" s="4"/>
      <c r="E23" s="5">
        <v>15</v>
      </c>
      <c r="F23" s="6"/>
      <c r="G23" s="4">
        <v>1</v>
      </c>
      <c r="H23" s="3" t="s">
        <v>79</v>
      </c>
      <c r="I23" s="5">
        <v>788</v>
      </c>
      <c r="J23" s="8"/>
      <c r="K23" s="4"/>
      <c r="L23" s="9"/>
      <c r="M23" s="10"/>
      <c r="N23" s="4"/>
      <c r="O23" s="4"/>
      <c r="P23" s="11" t="s">
        <v>71</v>
      </c>
    </row>
    <row r="24" spans="2:16" ht="12.75">
      <c r="B24" s="4"/>
      <c r="C24" s="4"/>
      <c r="D24" s="4"/>
      <c r="E24" s="5"/>
      <c r="F24" s="6"/>
      <c r="G24" s="4">
        <v>2</v>
      </c>
      <c r="H24" s="17" t="s">
        <v>80</v>
      </c>
      <c r="I24" s="5">
        <v>676</v>
      </c>
      <c r="J24" s="8"/>
      <c r="K24" s="4"/>
      <c r="L24" s="9"/>
      <c r="M24" s="10"/>
      <c r="N24" s="4"/>
      <c r="O24" s="4"/>
      <c r="P24" s="11" t="s">
        <v>76</v>
      </c>
    </row>
    <row r="25" spans="2:16" ht="12.75">
      <c r="B25" s="4"/>
      <c r="C25" s="4"/>
      <c r="D25" s="4"/>
      <c r="E25" s="5"/>
      <c r="F25" s="6"/>
      <c r="G25" s="4">
        <v>3</v>
      </c>
      <c r="H25" s="17" t="s">
        <v>27</v>
      </c>
      <c r="I25" s="5">
        <v>11260</v>
      </c>
      <c r="J25" s="8">
        <v>11260</v>
      </c>
      <c r="K25" s="4">
        <v>40</v>
      </c>
      <c r="L25" s="9">
        <v>8</v>
      </c>
      <c r="M25" s="10"/>
      <c r="N25" s="4">
        <v>8120</v>
      </c>
      <c r="O25" s="4">
        <v>150</v>
      </c>
      <c r="P25" s="11"/>
    </row>
    <row r="26" spans="2:16" ht="12.75">
      <c r="B26" s="4"/>
      <c r="C26" s="4"/>
      <c r="D26" s="4"/>
      <c r="E26" s="5"/>
      <c r="F26" s="6"/>
      <c r="G26" s="4"/>
      <c r="H26" s="17"/>
      <c r="I26" s="5"/>
      <c r="J26" s="8"/>
      <c r="K26" s="4"/>
      <c r="L26" s="9"/>
      <c r="M26" s="10"/>
      <c r="N26" s="4"/>
      <c r="O26" s="4"/>
      <c r="P26" s="11"/>
    </row>
    <row r="27" spans="2:16" ht="12.75">
      <c r="B27" s="3" t="s">
        <v>35</v>
      </c>
      <c r="C27" s="4" t="s">
        <v>59</v>
      </c>
      <c r="D27" s="4" t="s">
        <v>81</v>
      </c>
      <c r="E27" s="5"/>
      <c r="F27" s="6" t="s">
        <v>82</v>
      </c>
      <c r="G27" s="4">
        <v>1</v>
      </c>
      <c r="H27" s="3" t="s">
        <v>82</v>
      </c>
      <c r="I27" s="5"/>
      <c r="J27" s="8"/>
      <c r="K27" s="4"/>
      <c r="L27" s="9"/>
      <c r="M27" s="10"/>
      <c r="N27" s="4"/>
      <c r="O27" s="4"/>
      <c r="P27" s="11"/>
    </row>
    <row r="28" spans="2:16" ht="12.75">
      <c r="B28" s="4"/>
      <c r="C28" s="4"/>
      <c r="D28" s="4"/>
      <c r="E28" s="5"/>
      <c r="F28" s="6"/>
      <c r="G28" s="4"/>
      <c r="H28" s="17"/>
      <c r="I28" s="5"/>
      <c r="J28" s="8"/>
      <c r="K28" s="4"/>
      <c r="L28" s="9"/>
      <c r="M28" s="10"/>
      <c r="N28" s="4"/>
      <c r="O28" s="4"/>
      <c r="P28" s="11"/>
    </row>
    <row r="29" spans="2:16" ht="12.75">
      <c r="B29" s="4"/>
      <c r="C29" s="4"/>
      <c r="D29" s="4"/>
      <c r="E29" s="5"/>
      <c r="F29" s="6"/>
      <c r="G29" s="4"/>
      <c r="H29" s="17"/>
      <c r="I29" s="5"/>
      <c r="J29" s="8"/>
      <c r="K29" s="4"/>
      <c r="L29" s="9"/>
      <c r="M29" s="10"/>
      <c r="N29" s="4"/>
      <c r="O29" s="4"/>
      <c r="P29" s="11"/>
    </row>
    <row r="30" spans="2:16" ht="12.75">
      <c r="B30" s="3" t="s">
        <v>19</v>
      </c>
      <c r="C30" s="4" t="s">
        <v>59</v>
      </c>
      <c r="D30" s="4" t="s">
        <v>83</v>
      </c>
      <c r="E30" s="5">
        <v>15</v>
      </c>
      <c r="F30" s="6" t="s">
        <v>84</v>
      </c>
      <c r="G30" s="4">
        <v>1</v>
      </c>
      <c r="H30" s="3" t="s">
        <v>85</v>
      </c>
      <c r="I30" s="5">
        <v>1422</v>
      </c>
      <c r="J30" s="8"/>
      <c r="K30" s="4"/>
      <c r="L30" s="9"/>
      <c r="M30" s="10"/>
      <c r="N30" s="4"/>
      <c r="O30" s="4"/>
      <c r="P30" s="11" t="s">
        <v>62</v>
      </c>
    </row>
    <row r="31" spans="2:16" ht="12.75">
      <c r="B31" s="4"/>
      <c r="C31" s="4"/>
      <c r="D31" s="4"/>
      <c r="E31" s="5"/>
      <c r="F31" s="6"/>
      <c r="G31" s="4">
        <v>2</v>
      </c>
      <c r="H31" s="17" t="s">
        <v>72</v>
      </c>
      <c r="I31" s="5">
        <v>284</v>
      </c>
      <c r="J31" s="8"/>
      <c r="K31" s="4"/>
      <c r="L31" s="9"/>
      <c r="M31" s="10"/>
      <c r="N31" s="4"/>
      <c r="O31" s="4"/>
      <c r="P31" s="11" t="s">
        <v>86</v>
      </c>
    </row>
    <row r="32" spans="2:16" ht="12.75">
      <c r="B32" s="4"/>
      <c r="C32" s="4"/>
      <c r="D32" s="4"/>
      <c r="E32" s="5"/>
      <c r="F32" s="6"/>
      <c r="G32" s="4">
        <v>3</v>
      </c>
      <c r="H32" s="17" t="s">
        <v>27</v>
      </c>
      <c r="I32" s="5">
        <v>16256</v>
      </c>
      <c r="J32" s="8">
        <v>16256</v>
      </c>
      <c r="K32" s="4">
        <v>20</v>
      </c>
      <c r="L32" s="9">
        <v>11.9</v>
      </c>
      <c r="M32" s="10">
        <v>14.11</v>
      </c>
      <c r="N32" s="4">
        <v>5463</v>
      </c>
      <c r="O32" s="4">
        <v>272</v>
      </c>
      <c r="P32" s="11"/>
    </row>
    <row r="33" spans="2:16" ht="12.75">
      <c r="B33" s="4"/>
      <c r="C33" s="4"/>
      <c r="D33" s="4"/>
      <c r="E33" s="5"/>
      <c r="F33" s="6"/>
      <c r="G33" s="4">
        <v>4</v>
      </c>
      <c r="H33" s="17" t="s">
        <v>75</v>
      </c>
      <c r="I33" s="5"/>
      <c r="J33" s="8"/>
      <c r="K33" s="4"/>
      <c r="L33" s="9"/>
      <c r="M33" s="10"/>
      <c r="N33" s="4"/>
      <c r="O33" s="4"/>
      <c r="P33" s="11"/>
    </row>
    <row r="34" spans="2:16" ht="12.75">
      <c r="B34" s="4"/>
      <c r="C34" s="4"/>
      <c r="D34" s="4"/>
      <c r="E34" s="5"/>
      <c r="F34" s="6"/>
      <c r="G34" s="4"/>
      <c r="H34" s="17"/>
      <c r="I34" s="5"/>
      <c r="J34" s="8"/>
      <c r="K34" s="4"/>
      <c r="L34" s="9"/>
      <c r="M34" s="10"/>
      <c r="N34" s="4"/>
      <c r="O34" s="4"/>
      <c r="P34" s="11"/>
    </row>
    <row r="35" spans="2:16" ht="12.75">
      <c r="B35" s="4"/>
      <c r="C35" s="4"/>
      <c r="D35" s="4"/>
      <c r="E35" s="5"/>
      <c r="F35" s="6"/>
      <c r="G35" s="4"/>
      <c r="H35" s="3" t="s">
        <v>87</v>
      </c>
      <c r="I35" s="5"/>
      <c r="J35" s="8"/>
      <c r="K35" s="4"/>
      <c r="L35" s="9"/>
      <c r="M35" s="10"/>
      <c r="N35" s="4"/>
      <c r="O35" s="4"/>
      <c r="P35" s="11"/>
    </row>
    <row r="36" spans="2:16" ht="12.75">
      <c r="B36" s="4"/>
      <c r="C36" s="4"/>
      <c r="D36" s="4"/>
      <c r="E36" s="5">
        <v>50</v>
      </c>
      <c r="F36" s="6"/>
      <c r="G36" s="4">
        <v>1</v>
      </c>
      <c r="H36" s="17" t="s">
        <v>88</v>
      </c>
      <c r="I36" s="5">
        <v>4740</v>
      </c>
      <c r="J36" s="8"/>
      <c r="K36" s="4"/>
      <c r="L36" s="9"/>
      <c r="M36" s="10"/>
      <c r="N36" s="4"/>
      <c r="O36" s="4"/>
      <c r="P36" s="11"/>
    </row>
    <row r="37" spans="2:16" ht="12.75">
      <c r="B37" s="4"/>
      <c r="C37" s="4"/>
      <c r="D37" s="4"/>
      <c r="E37" s="5"/>
      <c r="F37" s="6"/>
      <c r="G37" s="4">
        <v>2</v>
      </c>
      <c r="H37" s="17" t="s">
        <v>89</v>
      </c>
      <c r="I37" s="5">
        <v>1185</v>
      </c>
      <c r="J37" s="8"/>
      <c r="K37" s="4"/>
      <c r="L37" s="9"/>
      <c r="M37" s="10"/>
      <c r="N37" s="4"/>
      <c r="O37" s="4"/>
      <c r="P37" s="11"/>
    </row>
    <row r="38" spans="2:16" ht="12.75">
      <c r="B38" s="4"/>
      <c r="C38" s="4"/>
      <c r="D38" s="4"/>
      <c r="E38" s="5"/>
      <c r="F38" s="6"/>
      <c r="G38" s="4">
        <v>3</v>
      </c>
      <c r="H38" s="17" t="s">
        <v>27</v>
      </c>
      <c r="I38" s="18">
        <v>40638</v>
      </c>
      <c r="J38" s="8">
        <v>40638</v>
      </c>
      <c r="K38" s="4">
        <v>20</v>
      </c>
      <c r="L38" s="9">
        <v>10.8</v>
      </c>
      <c r="M38" s="10">
        <v>13.15</v>
      </c>
      <c r="N38" s="4">
        <v>3205</v>
      </c>
      <c r="O38" s="4">
        <v>1423</v>
      </c>
      <c r="P38" s="11" t="s">
        <v>90</v>
      </c>
    </row>
    <row r="39" spans="2:16" ht="12.75">
      <c r="B39" s="4"/>
      <c r="C39" s="4"/>
      <c r="D39" s="4"/>
      <c r="E39" s="5"/>
      <c r="F39" s="6"/>
      <c r="G39" s="4">
        <v>4</v>
      </c>
      <c r="H39" s="17" t="s">
        <v>75</v>
      </c>
      <c r="I39" s="5">
        <v>2840</v>
      </c>
      <c r="J39" s="8"/>
      <c r="K39" s="4"/>
      <c r="L39" s="9"/>
      <c r="M39" s="10"/>
      <c r="N39" s="4"/>
      <c r="O39" s="4"/>
      <c r="P39" s="11"/>
    </row>
    <row r="40" spans="2:16" ht="12.75">
      <c r="B40" s="4"/>
      <c r="C40" s="4"/>
      <c r="D40" s="4"/>
      <c r="E40" s="5"/>
      <c r="F40" s="6"/>
      <c r="G40" s="4"/>
      <c r="H40" s="17"/>
      <c r="I40" s="5"/>
      <c r="J40" s="8"/>
      <c r="K40" s="4"/>
      <c r="L40" s="9"/>
      <c r="M40" s="10"/>
      <c r="N40" s="4"/>
      <c r="O40" s="4"/>
      <c r="P40" s="11"/>
    </row>
    <row r="41" spans="2:16" ht="12.75">
      <c r="B41" s="4"/>
      <c r="C41" s="4"/>
      <c r="D41" s="4"/>
      <c r="E41" s="5"/>
      <c r="F41" s="6"/>
      <c r="G41" s="4"/>
      <c r="H41" s="3" t="s">
        <v>91</v>
      </c>
      <c r="I41" s="5"/>
      <c r="J41" s="8"/>
      <c r="K41" s="4"/>
      <c r="L41" s="9"/>
      <c r="M41" s="10"/>
      <c r="N41" s="4"/>
      <c r="O41" s="4"/>
      <c r="P41" s="11"/>
    </row>
    <row r="42" spans="2:16" ht="12.75">
      <c r="B42" s="4"/>
      <c r="C42" s="4"/>
      <c r="D42" s="4"/>
      <c r="E42" s="5">
        <v>35</v>
      </c>
      <c r="F42" s="6"/>
      <c r="G42" s="4">
        <v>1</v>
      </c>
      <c r="H42" s="17" t="s">
        <v>88</v>
      </c>
      <c r="I42" s="5">
        <v>3318</v>
      </c>
      <c r="J42" s="8"/>
      <c r="K42" s="4"/>
      <c r="L42" s="9"/>
      <c r="M42" s="10"/>
      <c r="N42" s="4"/>
      <c r="O42" s="4"/>
      <c r="P42" s="11"/>
    </row>
    <row r="43" spans="2:16" ht="12.75">
      <c r="B43" s="4"/>
      <c r="C43" s="4"/>
      <c r="D43" s="4"/>
      <c r="E43" s="5"/>
      <c r="F43" s="6"/>
      <c r="G43" s="4">
        <v>2</v>
      </c>
      <c r="H43" s="17" t="s">
        <v>89</v>
      </c>
      <c r="I43" s="5">
        <v>3318</v>
      </c>
      <c r="J43" s="8"/>
      <c r="K43" s="4"/>
      <c r="L43" s="9"/>
      <c r="M43" s="10"/>
      <c r="N43" s="4"/>
      <c r="O43" s="4"/>
      <c r="P43" s="11"/>
    </row>
    <row r="44" spans="2:16" ht="12.75">
      <c r="B44" s="4"/>
      <c r="C44" s="4"/>
      <c r="D44" s="4"/>
      <c r="E44" s="5"/>
      <c r="F44" s="6"/>
      <c r="G44" s="4">
        <v>3</v>
      </c>
      <c r="H44" s="17" t="s">
        <v>27</v>
      </c>
      <c r="I44" s="18">
        <v>37929</v>
      </c>
      <c r="J44" s="8">
        <v>37929</v>
      </c>
      <c r="K44" s="4">
        <v>20</v>
      </c>
      <c r="L44" s="9">
        <v>12.53</v>
      </c>
      <c r="M44" s="10">
        <v>21.1</v>
      </c>
      <c r="N44" s="4">
        <v>6326</v>
      </c>
      <c r="O44" s="4">
        <v>1007</v>
      </c>
      <c r="P44" s="11" t="s">
        <v>90</v>
      </c>
    </row>
    <row r="45" spans="2:16" ht="12.75">
      <c r="B45" s="4"/>
      <c r="C45" s="4"/>
      <c r="D45" s="4"/>
      <c r="E45" s="5"/>
      <c r="F45" s="6"/>
      <c r="G45" s="4">
        <v>4</v>
      </c>
      <c r="H45" s="17" t="s">
        <v>75</v>
      </c>
      <c r="I45" s="5">
        <v>1991</v>
      </c>
      <c r="J45" s="8"/>
      <c r="K45" s="4"/>
      <c r="L45" s="9"/>
      <c r="M45" s="10"/>
      <c r="N45" s="4"/>
      <c r="O45" s="4"/>
      <c r="P45" s="11"/>
    </row>
    <row r="46" spans="2:16" ht="12.75">
      <c r="B46" s="4"/>
      <c r="C46" s="4"/>
      <c r="D46" s="4"/>
      <c r="E46" s="5"/>
      <c r="F46" s="6"/>
      <c r="G46" s="4">
        <v>5</v>
      </c>
      <c r="H46" s="17" t="s">
        <v>92</v>
      </c>
      <c r="I46" s="5">
        <v>1991</v>
      </c>
      <c r="J46" s="8"/>
      <c r="K46" s="4"/>
      <c r="L46" s="9"/>
      <c r="M46" s="10"/>
      <c r="N46" s="4"/>
      <c r="O46" s="4"/>
      <c r="P46" s="11"/>
    </row>
    <row r="47" spans="2:16" ht="12.75">
      <c r="B47" s="4"/>
      <c r="C47" s="4"/>
      <c r="D47" s="4"/>
      <c r="E47" s="5"/>
      <c r="F47" s="6"/>
      <c r="G47" s="4"/>
      <c r="H47" s="17"/>
      <c r="I47" s="5"/>
      <c r="J47" s="8"/>
      <c r="K47" s="4"/>
      <c r="L47" s="9"/>
      <c r="M47" s="10"/>
      <c r="N47" s="4"/>
      <c r="O47" s="4"/>
      <c r="P47" s="11"/>
    </row>
    <row r="48" spans="2:16" ht="12.75">
      <c r="B48" s="4"/>
      <c r="C48" s="4"/>
      <c r="D48" s="4"/>
      <c r="E48" s="5"/>
      <c r="F48" s="12"/>
      <c r="G48" s="4"/>
      <c r="H48" s="17"/>
      <c r="I48" s="5"/>
      <c r="J48" s="8"/>
      <c r="K48" s="4"/>
      <c r="L48" s="9"/>
      <c r="M48" s="10"/>
      <c r="N48" s="4"/>
      <c r="O48" s="4"/>
      <c r="P48" s="11"/>
    </row>
    <row r="49" spans="2:16" ht="12.75">
      <c r="B49" s="4"/>
      <c r="C49" s="4"/>
      <c r="D49" s="4"/>
      <c r="E49" s="5"/>
      <c r="F49" s="12"/>
      <c r="G49" s="4"/>
      <c r="H49" s="17"/>
      <c r="I49" s="5"/>
      <c r="J49" s="8"/>
      <c r="K49" s="4"/>
      <c r="L49" s="9"/>
      <c r="M49" s="10"/>
      <c r="N49" s="4"/>
      <c r="O49" s="4"/>
      <c r="P49" s="11"/>
    </row>
    <row r="50" spans="2:16" ht="12.75">
      <c r="B50" s="4"/>
      <c r="C50" s="4"/>
      <c r="D50" s="4"/>
      <c r="E50" s="5"/>
      <c r="F50" s="12"/>
      <c r="G50" s="4"/>
      <c r="H50" s="17"/>
      <c r="I50" s="5"/>
      <c r="J50" s="8"/>
      <c r="K50" s="4"/>
      <c r="L50" s="9"/>
      <c r="M50" s="10"/>
      <c r="N50" s="4"/>
      <c r="O50" s="4"/>
      <c r="P50" s="11"/>
    </row>
    <row r="51" spans="2:16" ht="13.5" thickBo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</row>
    <row r="52" spans="2:16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5"/>
    </row>
    <row r="53" spans="2:16" ht="12.75">
      <c r="B53" s="4"/>
      <c r="C53" s="4"/>
      <c r="D53" s="4"/>
      <c r="E53" s="4"/>
      <c r="F53" s="4"/>
      <c r="G53" s="4"/>
      <c r="H53" s="16" t="s">
        <v>57</v>
      </c>
      <c r="I53" s="16">
        <f>SUM(I5:I48)</f>
        <v>288211</v>
      </c>
      <c r="J53" s="16">
        <f>SUM(J5:J48)</f>
        <v>216260</v>
      </c>
      <c r="K53" s="4"/>
      <c r="L53" s="4"/>
      <c r="M53" s="4"/>
      <c r="N53" s="4"/>
      <c r="O53" s="4"/>
      <c r="P53" s="15"/>
    </row>
    <row r="54" spans="2:16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5"/>
    </row>
    <row r="55" spans="2:16" ht="12.75">
      <c r="B55" s="4"/>
      <c r="C55" s="4"/>
      <c r="D55" s="4"/>
      <c r="E55" s="4"/>
      <c r="F55" s="4"/>
      <c r="G55" s="4"/>
      <c r="H55" s="4" t="s">
        <v>58</v>
      </c>
      <c r="I55" s="4">
        <f>I53-J53</f>
        <v>71951</v>
      </c>
      <c r="J55" s="4"/>
      <c r="K55" s="4"/>
      <c r="L55" s="4"/>
      <c r="M55" s="4"/>
      <c r="N55" s="4"/>
      <c r="O55" s="4"/>
      <c r="P55" s="4"/>
    </row>
    <row r="56" spans="2:16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2.75">
      <c r="B57" s="3" t="s">
        <v>12</v>
      </c>
      <c r="C57" s="4"/>
      <c r="D57" s="19" t="s">
        <v>93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.75">
      <c r="B58" s="4"/>
      <c r="C58" s="4"/>
      <c r="D58" s="19" t="s">
        <v>97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.75">
      <c r="B59" s="4"/>
      <c r="C59" s="4"/>
      <c r="D59" s="1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ht="12.75">
      <c r="D60" s="19" t="s">
        <v>94</v>
      </c>
    </row>
    <row r="61" ht="12.75">
      <c r="D61" s="19"/>
    </row>
    <row r="62" spans="2:4" ht="12.75">
      <c r="B62" s="3" t="s">
        <v>95</v>
      </c>
      <c r="D62" s="20" t="s">
        <v>96</v>
      </c>
    </row>
    <row r="63" ht="12.75">
      <c r="D63" s="21" t="s">
        <v>101</v>
      </c>
    </row>
  </sheetData>
  <mergeCells count="2">
    <mergeCell ref="E2:F2"/>
    <mergeCell ref="G2:H2"/>
  </mergeCells>
  <printOptions/>
  <pageMargins left="0.75" right="0.75" top="1" bottom="1" header="0.5" footer="0.5"/>
  <pageSetup fitToHeight="1" fitToWidth="1" horizontalDpi="600" verticalDpi="600" orientation="landscape" paperSize="9" scale="53" r:id="rId1"/>
  <headerFooter alignWithMargins="0">
    <oddHeader>&amp;C&amp;F</oddHeader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AE177"/>
  <sheetViews>
    <sheetView tabSelected="1" zoomScale="70" zoomScaleNormal="70" workbookViewId="0" topLeftCell="A1">
      <pane xSplit="7" ySplit="4" topLeftCell="H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7.7109375" style="0" bestFit="1" customWidth="1"/>
    <col min="3" max="3" width="28.28125" style="0" bestFit="1" customWidth="1"/>
    <col min="4" max="4" width="14.28125" style="0" bestFit="1" customWidth="1"/>
    <col min="5" max="5" width="12.421875" style="0" bestFit="1" customWidth="1"/>
    <col min="6" max="6" width="7.7109375" style="0" bestFit="1" customWidth="1"/>
    <col min="7" max="7" width="17.421875" style="0" bestFit="1" customWidth="1"/>
    <col min="8" max="8" width="8.7109375" style="0" customWidth="1"/>
    <col min="9" max="9" width="8.57421875" style="0" customWidth="1"/>
    <col min="11" max="11" width="7.140625" style="0" customWidth="1"/>
    <col min="12" max="12" width="6.8515625" style="0" customWidth="1"/>
    <col min="13" max="13" width="8.7109375" style="0" customWidth="1"/>
    <col min="14" max="14" width="8.00390625" style="0" customWidth="1"/>
    <col min="15" max="15" width="8.28125" style="0" customWidth="1"/>
    <col min="16" max="16" width="16.421875" style="0" customWidth="1"/>
    <col min="17" max="17" width="8.7109375" style="89" customWidth="1"/>
    <col min="18" max="18" width="9.7109375" style="89" bestFit="1" customWidth="1"/>
    <col min="19" max="19" width="15.421875" style="4" bestFit="1" customWidth="1"/>
    <col min="20" max="20" width="10.421875" style="0" customWidth="1"/>
    <col min="21" max="21" width="10.140625" style="0" customWidth="1"/>
    <col min="22" max="22" width="10.8515625" style="0" customWidth="1"/>
    <col min="23" max="23" width="8.7109375" style="0" bestFit="1" customWidth="1"/>
    <col min="24" max="24" width="7.28125" style="0" customWidth="1"/>
    <col min="25" max="25" width="10.00390625" style="0" bestFit="1" customWidth="1"/>
    <col min="26" max="26" width="8.7109375" style="0" bestFit="1" customWidth="1"/>
    <col min="27" max="27" width="11.421875" style="0" customWidth="1"/>
    <col min="28" max="28" width="10.140625" style="0" customWidth="1"/>
    <col min="29" max="29" width="9.57421875" style="0" customWidth="1"/>
    <col min="30" max="30" width="9.7109375" style="0" customWidth="1"/>
    <col min="31" max="31" width="8.7109375" style="0" customWidth="1"/>
  </cols>
  <sheetData>
    <row r="1" spans="17:31" ht="12.75">
      <c r="Q1" s="225"/>
      <c r="R1" s="225"/>
      <c r="S1" s="225"/>
      <c r="T1" s="225"/>
      <c r="U1" s="225"/>
      <c r="V1" s="225"/>
      <c r="W1" s="225"/>
      <c r="X1" s="139"/>
      <c r="Y1" s="227"/>
      <c r="Z1" s="227"/>
      <c r="AA1" s="227"/>
      <c r="AB1" s="227"/>
      <c r="AC1" s="227"/>
      <c r="AD1" s="227"/>
      <c r="AE1" s="227"/>
    </row>
    <row r="2" spans="17:31" ht="13.5" thickBot="1">
      <c r="Q2" s="228" t="s">
        <v>264</v>
      </c>
      <c r="S2" s="21" t="s">
        <v>414</v>
      </c>
      <c r="T2" s="270" t="s">
        <v>834</v>
      </c>
      <c r="U2" s="270"/>
      <c r="V2" s="270"/>
      <c r="W2" s="270"/>
      <c r="X2" s="226"/>
      <c r="Y2" s="228" t="s">
        <v>264</v>
      </c>
      <c r="Z2" s="89"/>
      <c r="AA2" s="21" t="s">
        <v>243</v>
      </c>
      <c r="AB2" s="219" t="s">
        <v>835</v>
      </c>
      <c r="AC2" s="219"/>
      <c r="AD2" s="219"/>
      <c r="AE2" s="219"/>
    </row>
    <row r="3" spans="2:31" ht="12.75">
      <c r="B3" s="218" t="s">
        <v>107</v>
      </c>
      <c r="C3" s="218"/>
      <c r="D3" s="22" t="s">
        <v>1</v>
      </c>
      <c r="E3" s="22" t="s">
        <v>267</v>
      </c>
      <c r="F3" s="218" t="s">
        <v>268</v>
      </c>
      <c r="G3" s="218"/>
      <c r="H3" s="22" t="s">
        <v>249</v>
      </c>
      <c r="I3" s="22" t="s">
        <v>425</v>
      </c>
      <c r="J3" s="22" t="s">
        <v>51</v>
      </c>
      <c r="K3" s="22" t="s">
        <v>102</v>
      </c>
      <c r="L3" s="22" t="s">
        <v>8</v>
      </c>
      <c r="M3" s="23" t="s">
        <v>110</v>
      </c>
      <c r="N3" s="23" t="s">
        <v>10</v>
      </c>
      <c r="O3" s="23" t="s">
        <v>11</v>
      </c>
      <c r="P3" s="27" t="s">
        <v>12</v>
      </c>
      <c r="Q3" s="23" t="s">
        <v>249</v>
      </c>
      <c r="R3" s="23" t="s">
        <v>425</v>
      </c>
      <c r="S3" s="23" t="s">
        <v>269</v>
      </c>
      <c r="T3" s="23" t="s">
        <v>102</v>
      </c>
      <c r="U3" s="23" t="s">
        <v>110</v>
      </c>
      <c r="V3" s="23" t="s">
        <v>10</v>
      </c>
      <c r="W3" s="23" t="s">
        <v>11</v>
      </c>
      <c r="X3" s="29"/>
      <c r="Y3" s="23" t="s">
        <v>249</v>
      </c>
      <c r="Z3" s="23" t="s">
        <v>425</v>
      </c>
      <c r="AA3" s="23" t="s">
        <v>269</v>
      </c>
      <c r="AB3" s="23" t="s">
        <v>102</v>
      </c>
      <c r="AC3" s="23" t="s">
        <v>110</v>
      </c>
      <c r="AD3" s="23" t="s">
        <v>10</v>
      </c>
      <c r="AE3" s="23" t="s">
        <v>11</v>
      </c>
    </row>
    <row r="4" spans="2:31" ht="13.5" thickBot="1">
      <c r="B4" s="2" t="s">
        <v>270</v>
      </c>
      <c r="C4" s="2" t="s">
        <v>14</v>
      </c>
      <c r="D4" s="2"/>
      <c r="E4" s="2"/>
      <c r="F4" s="2" t="s">
        <v>270</v>
      </c>
      <c r="G4" s="2" t="s">
        <v>14</v>
      </c>
      <c r="H4" s="2" t="s">
        <v>15</v>
      </c>
      <c r="I4" s="2" t="s">
        <v>15</v>
      </c>
      <c r="J4" s="2" t="s">
        <v>15</v>
      </c>
      <c r="K4" s="2" t="s">
        <v>16</v>
      </c>
      <c r="L4" s="2"/>
      <c r="M4" s="13" t="s">
        <v>511</v>
      </c>
      <c r="N4" s="13" t="s">
        <v>104</v>
      </c>
      <c r="O4" s="13" t="s">
        <v>104</v>
      </c>
      <c r="P4" s="24"/>
      <c r="Q4" s="13" t="s">
        <v>15</v>
      </c>
      <c r="R4" s="13" t="s">
        <v>15</v>
      </c>
      <c r="S4" s="13"/>
      <c r="T4" s="13"/>
      <c r="U4" s="13"/>
      <c r="V4" s="13" t="s">
        <v>250</v>
      </c>
      <c r="W4" s="13" t="s">
        <v>250</v>
      </c>
      <c r="X4" s="29"/>
      <c r="Y4" s="13" t="s">
        <v>15</v>
      </c>
      <c r="Z4" s="13" t="s">
        <v>15</v>
      </c>
      <c r="AA4" s="13"/>
      <c r="AB4" s="13"/>
      <c r="AC4" s="13"/>
      <c r="AD4" s="13" t="s">
        <v>250</v>
      </c>
      <c r="AE4" s="13" t="s">
        <v>250</v>
      </c>
    </row>
    <row r="5" spans="2:31" ht="12.75">
      <c r="B5" s="233"/>
      <c r="C5" s="233"/>
      <c r="D5" s="233"/>
      <c r="E5" s="233"/>
      <c r="F5" s="332"/>
      <c r="G5" s="333"/>
      <c r="H5" s="334"/>
      <c r="I5" s="334"/>
      <c r="J5" s="335"/>
      <c r="K5" s="336"/>
      <c r="L5" s="336"/>
      <c r="M5" s="233"/>
      <c r="N5" s="337"/>
      <c r="O5" s="233"/>
      <c r="P5" s="338"/>
      <c r="Q5" s="332"/>
      <c r="R5" s="337"/>
      <c r="S5" s="337"/>
      <c r="T5" s="43"/>
      <c r="U5" s="43"/>
      <c r="V5" s="43"/>
      <c r="W5" s="43"/>
      <c r="X5" s="43"/>
      <c r="Y5" s="332"/>
      <c r="Z5" s="334"/>
      <c r="AA5" s="334"/>
      <c r="AB5" s="334"/>
      <c r="AC5" s="334"/>
      <c r="AD5" s="334"/>
      <c r="AE5" s="334"/>
    </row>
    <row r="6" spans="2:31" ht="12.75">
      <c r="B6" s="232" t="s">
        <v>836</v>
      </c>
      <c r="C6" s="232" t="s">
        <v>835</v>
      </c>
      <c r="D6" s="233" t="s">
        <v>20</v>
      </c>
      <c r="E6" s="233" t="s">
        <v>837</v>
      </c>
      <c r="F6" s="42">
        <v>1</v>
      </c>
      <c r="G6" s="206" t="s">
        <v>458</v>
      </c>
      <c r="H6" s="233">
        <v>1531</v>
      </c>
      <c r="I6" s="233"/>
      <c r="J6" s="340">
        <v>1531</v>
      </c>
      <c r="K6" s="43">
        <v>20</v>
      </c>
      <c r="L6" s="43">
        <v>8.01</v>
      </c>
      <c r="M6" s="233">
        <v>0.48</v>
      </c>
      <c r="N6" s="43">
        <v>500</v>
      </c>
      <c r="O6" s="233">
        <v>50</v>
      </c>
      <c r="P6" s="359"/>
      <c r="Q6" s="42"/>
      <c r="R6" s="43"/>
      <c r="S6" s="43"/>
      <c r="T6" s="43"/>
      <c r="U6" s="43"/>
      <c r="V6" s="43"/>
      <c r="W6" s="43"/>
      <c r="X6" s="43"/>
      <c r="Y6" s="42">
        <f>H6</f>
        <v>1531</v>
      </c>
      <c r="Z6" s="233"/>
      <c r="AA6" s="233">
        <f aca="true" t="shared" si="0" ref="AA6:AA11">J6</f>
        <v>1531</v>
      </c>
      <c r="AB6" s="233">
        <f aca="true" t="shared" si="1" ref="AB6:AB11">K6*AA6</f>
        <v>30620</v>
      </c>
      <c r="AC6" s="233">
        <f aca="true" t="shared" si="2" ref="AC6:AC11">M6*AA6</f>
        <v>734.88</v>
      </c>
      <c r="AD6" s="233">
        <f aca="true" t="shared" si="3" ref="AD6:AD11">N6*AA6</f>
        <v>765500</v>
      </c>
      <c r="AE6" s="233">
        <f aca="true" t="shared" si="4" ref="AE6:AE11">O6*AA6</f>
        <v>76550</v>
      </c>
    </row>
    <row r="7" spans="2:31" ht="12.75">
      <c r="B7" s="232"/>
      <c r="C7" s="232"/>
      <c r="D7" s="233"/>
      <c r="E7" s="233"/>
      <c r="F7" s="42">
        <v>2</v>
      </c>
      <c r="G7" s="206" t="s">
        <v>460</v>
      </c>
      <c r="H7" s="233"/>
      <c r="I7" s="233">
        <v>1531</v>
      </c>
      <c r="J7" s="340">
        <v>1531</v>
      </c>
      <c r="K7" s="43">
        <v>50</v>
      </c>
      <c r="L7" s="43">
        <v>7.97</v>
      </c>
      <c r="M7" s="233">
        <v>0.32</v>
      </c>
      <c r="N7" s="43">
        <v>178</v>
      </c>
      <c r="O7" s="233">
        <v>0</v>
      </c>
      <c r="P7" s="359"/>
      <c r="Q7" s="42"/>
      <c r="R7" s="43"/>
      <c r="S7" s="43"/>
      <c r="T7" s="43"/>
      <c r="U7" s="43"/>
      <c r="V7" s="43"/>
      <c r="W7" s="43"/>
      <c r="X7" s="43"/>
      <c r="Y7" s="42"/>
      <c r="Z7" s="233">
        <f>I7</f>
        <v>1531</v>
      </c>
      <c r="AA7" s="233">
        <f t="shared" si="0"/>
        <v>1531</v>
      </c>
      <c r="AB7" s="233">
        <f t="shared" si="1"/>
        <v>76550</v>
      </c>
      <c r="AC7" s="233">
        <f t="shared" si="2"/>
        <v>489.92</v>
      </c>
      <c r="AD7" s="233">
        <f t="shared" si="3"/>
        <v>272518</v>
      </c>
      <c r="AE7" s="233">
        <f t="shared" si="4"/>
        <v>0</v>
      </c>
    </row>
    <row r="8" spans="2:31" ht="12.75">
      <c r="B8" s="232"/>
      <c r="C8" s="232"/>
      <c r="D8" s="233"/>
      <c r="E8" s="233"/>
      <c r="F8" s="42">
        <v>3</v>
      </c>
      <c r="G8" s="206" t="s">
        <v>465</v>
      </c>
      <c r="H8" s="233"/>
      <c r="I8" s="233">
        <v>1531</v>
      </c>
      <c r="J8" s="340">
        <v>1531</v>
      </c>
      <c r="K8" s="43">
        <v>70</v>
      </c>
      <c r="L8" s="43">
        <v>8.67</v>
      </c>
      <c r="M8" s="233">
        <v>0.37</v>
      </c>
      <c r="N8" s="43">
        <v>220</v>
      </c>
      <c r="O8" s="233">
        <v>50</v>
      </c>
      <c r="P8" s="359"/>
      <c r="Q8" s="42"/>
      <c r="R8" s="43"/>
      <c r="S8" s="43"/>
      <c r="T8" s="43"/>
      <c r="U8" s="43"/>
      <c r="V8" s="43"/>
      <c r="W8" s="43"/>
      <c r="X8" s="43"/>
      <c r="Y8" s="42"/>
      <c r="Z8" s="233">
        <f>I8</f>
        <v>1531</v>
      </c>
      <c r="AA8" s="233">
        <f t="shared" si="0"/>
        <v>1531</v>
      </c>
      <c r="AB8" s="233">
        <f t="shared" si="1"/>
        <v>107170</v>
      </c>
      <c r="AC8" s="233">
        <f t="shared" si="2"/>
        <v>566.47</v>
      </c>
      <c r="AD8" s="233">
        <f t="shared" si="3"/>
        <v>336820</v>
      </c>
      <c r="AE8" s="233">
        <f t="shared" si="4"/>
        <v>76550</v>
      </c>
    </row>
    <row r="9" spans="2:31" ht="12.75">
      <c r="B9" s="232"/>
      <c r="C9" s="232"/>
      <c r="D9" s="233"/>
      <c r="E9" s="233"/>
      <c r="F9" s="42">
        <v>4</v>
      </c>
      <c r="G9" s="206" t="s">
        <v>308</v>
      </c>
      <c r="H9" s="233">
        <v>1531</v>
      </c>
      <c r="I9" s="233"/>
      <c r="J9" s="340">
        <v>1531</v>
      </c>
      <c r="K9" s="43">
        <v>70</v>
      </c>
      <c r="L9" s="43">
        <v>8.67</v>
      </c>
      <c r="M9" s="233">
        <v>0.37</v>
      </c>
      <c r="N9" s="43">
        <v>220</v>
      </c>
      <c r="O9" s="233">
        <v>50</v>
      </c>
      <c r="P9" s="359"/>
      <c r="Q9" s="42"/>
      <c r="R9" s="43"/>
      <c r="S9" s="43"/>
      <c r="T9" s="43"/>
      <c r="U9" s="43"/>
      <c r="V9" s="43"/>
      <c r="W9" s="43"/>
      <c r="X9" s="43"/>
      <c r="Y9" s="42">
        <f>H9</f>
        <v>1531</v>
      </c>
      <c r="Z9" s="233"/>
      <c r="AA9" s="233">
        <f t="shared" si="0"/>
        <v>1531</v>
      </c>
      <c r="AB9" s="233">
        <f t="shared" si="1"/>
        <v>107170</v>
      </c>
      <c r="AC9" s="233">
        <f t="shared" si="2"/>
        <v>566.47</v>
      </c>
      <c r="AD9" s="233">
        <f t="shared" si="3"/>
        <v>336820</v>
      </c>
      <c r="AE9" s="233">
        <f t="shared" si="4"/>
        <v>76550</v>
      </c>
    </row>
    <row r="10" spans="2:31" ht="12.75">
      <c r="B10" s="232"/>
      <c r="C10" s="232"/>
      <c r="D10" s="233"/>
      <c r="E10" s="233"/>
      <c r="F10" s="42">
        <v>5</v>
      </c>
      <c r="G10" s="206" t="s">
        <v>336</v>
      </c>
      <c r="H10" s="233">
        <v>1531</v>
      </c>
      <c r="I10" s="233"/>
      <c r="J10" s="340">
        <v>1531</v>
      </c>
      <c r="K10" s="43">
        <v>20</v>
      </c>
      <c r="L10" s="43">
        <v>7.16</v>
      </c>
      <c r="M10" s="233">
        <v>0.21</v>
      </c>
      <c r="N10" s="43">
        <v>100</v>
      </c>
      <c r="O10" s="233">
        <v>0</v>
      </c>
      <c r="P10" s="359"/>
      <c r="Q10" s="42"/>
      <c r="R10" s="43"/>
      <c r="S10" s="43"/>
      <c r="T10" s="43"/>
      <c r="U10" s="43"/>
      <c r="V10" s="43"/>
      <c r="W10" s="43"/>
      <c r="X10" s="43"/>
      <c r="Y10" s="42">
        <f>H10</f>
        <v>1531</v>
      </c>
      <c r="Z10" s="233"/>
      <c r="AA10" s="233">
        <f t="shared" si="0"/>
        <v>1531</v>
      </c>
      <c r="AB10" s="233">
        <f t="shared" si="1"/>
        <v>30620</v>
      </c>
      <c r="AC10" s="233">
        <f t="shared" si="2"/>
        <v>321.51</v>
      </c>
      <c r="AD10" s="233">
        <f t="shared" si="3"/>
        <v>153100</v>
      </c>
      <c r="AE10" s="233">
        <f t="shared" si="4"/>
        <v>0</v>
      </c>
    </row>
    <row r="11" spans="2:31" ht="12.75">
      <c r="B11" s="232"/>
      <c r="C11" s="232"/>
      <c r="D11" s="233"/>
      <c r="E11" s="233"/>
      <c r="F11" s="42">
        <v>6</v>
      </c>
      <c r="G11" s="206" t="s">
        <v>324</v>
      </c>
      <c r="H11" s="233">
        <v>1003</v>
      </c>
      <c r="I11" s="233"/>
      <c r="J11" s="340">
        <v>1003</v>
      </c>
      <c r="K11" s="43">
        <v>20</v>
      </c>
      <c r="L11" s="43">
        <v>7.16</v>
      </c>
      <c r="M11" s="233">
        <v>0.21</v>
      </c>
      <c r="N11" s="43">
        <v>20</v>
      </c>
      <c r="O11" s="233">
        <v>0</v>
      </c>
      <c r="P11" s="359"/>
      <c r="Q11" s="42"/>
      <c r="R11" s="43"/>
      <c r="S11" s="43"/>
      <c r="T11" s="43"/>
      <c r="U11" s="43"/>
      <c r="V11" s="43"/>
      <c r="W11" s="43"/>
      <c r="X11" s="43"/>
      <c r="Y11" s="42">
        <f>H11</f>
        <v>1003</v>
      </c>
      <c r="Z11" s="233"/>
      <c r="AA11" s="233">
        <f t="shared" si="0"/>
        <v>1003</v>
      </c>
      <c r="AB11" s="233">
        <f t="shared" si="1"/>
        <v>20060</v>
      </c>
      <c r="AC11" s="233">
        <f t="shared" si="2"/>
        <v>210.63</v>
      </c>
      <c r="AD11" s="233">
        <f t="shared" si="3"/>
        <v>20060</v>
      </c>
      <c r="AE11" s="233">
        <f t="shared" si="4"/>
        <v>0</v>
      </c>
    </row>
    <row r="12" spans="2:31" ht="12.75">
      <c r="B12" s="232"/>
      <c r="C12" s="232"/>
      <c r="D12" s="233"/>
      <c r="E12" s="233"/>
      <c r="F12" s="42"/>
      <c r="G12" s="206"/>
      <c r="H12" s="233"/>
      <c r="I12" s="233"/>
      <c r="J12" s="340"/>
      <c r="K12" s="43"/>
      <c r="L12" s="43"/>
      <c r="M12" s="233"/>
      <c r="N12" s="43"/>
      <c r="O12" s="233"/>
      <c r="P12" s="359"/>
      <c r="Q12" s="42"/>
      <c r="R12" s="43"/>
      <c r="S12" s="43"/>
      <c r="T12" s="43"/>
      <c r="U12" s="43"/>
      <c r="V12" s="43"/>
      <c r="W12" s="43"/>
      <c r="X12" s="43"/>
      <c r="Y12" s="42"/>
      <c r="Z12" s="233"/>
      <c r="AA12" s="233"/>
      <c r="AB12" s="233"/>
      <c r="AC12" s="233"/>
      <c r="AD12" s="233"/>
      <c r="AE12" s="233"/>
    </row>
    <row r="13" spans="2:31" ht="12.75">
      <c r="B13" s="232" t="s">
        <v>838</v>
      </c>
      <c r="C13" s="232" t="s">
        <v>839</v>
      </c>
      <c r="D13" s="233" t="s">
        <v>769</v>
      </c>
      <c r="E13" s="233" t="s">
        <v>837</v>
      </c>
      <c r="F13" s="42">
        <v>1</v>
      </c>
      <c r="G13" s="150" t="s">
        <v>458</v>
      </c>
      <c r="H13" s="233">
        <v>61</v>
      </c>
      <c r="I13" s="233"/>
      <c r="J13" s="340">
        <v>61</v>
      </c>
      <c r="K13" s="43">
        <v>50</v>
      </c>
      <c r="L13" s="43">
        <v>8.03</v>
      </c>
      <c r="M13" s="233">
        <v>0.29</v>
      </c>
      <c r="N13" s="43">
        <v>1500</v>
      </c>
      <c r="O13" s="233">
        <v>300</v>
      </c>
      <c r="P13" s="359"/>
      <c r="Q13" s="42">
        <f>H13</f>
        <v>61</v>
      </c>
      <c r="R13" s="43"/>
      <c r="S13" s="43">
        <f>J13</f>
        <v>61</v>
      </c>
      <c r="T13" s="43">
        <f>K13*S13</f>
        <v>3050</v>
      </c>
      <c r="U13" s="43">
        <f>M13*S13</f>
        <v>17.689999999999998</v>
      </c>
      <c r="V13" s="43">
        <f>N13*S13</f>
        <v>91500</v>
      </c>
      <c r="W13" s="43">
        <f>O13*S13</f>
        <v>18300</v>
      </c>
      <c r="X13" s="43"/>
      <c r="Y13" s="42"/>
      <c r="Z13" s="233"/>
      <c r="AA13" s="233"/>
      <c r="AB13" s="233"/>
      <c r="AC13" s="233"/>
      <c r="AD13" s="233"/>
      <c r="AE13" s="233"/>
    </row>
    <row r="14" spans="2:31" ht="12.75">
      <c r="B14" s="232"/>
      <c r="C14" s="232"/>
      <c r="D14" s="233"/>
      <c r="E14" s="233"/>
      <c r="F14" s="42">
        <v>2</v>
      </c>
      <c r="G14" s="150" t="s">
        <v>460</v>
      </c>
      <c r="H14" s="233"/>
      <c r="I14" s="233">
        <v>61</v>
      </c>
      <c r="J14" s="340">
        <v>61</v>
      </c>
      <c r="K14" s="43">
        <v>70</v>
      </c>
      <c r="L14" s="43">
        <v>7.93</v>
      </c>
      <c r="M14" s="233">
        <v>0.27</v>
      </c>
      <c r="N14" s="43">
        <v>800</v>
      </c>
      <c r="O14" s="233">
        <v>120</v>
      </c>
      <c r="P14" s="359"/>
      <c r="Q14" s="42"/>
      <c r="R14" s="43">
        <f>I14</f>
        <v>61</v>
      </c>
      <c r="S14" s="43">
        <f>J14</f>
        <v>61</v>
      </c>
      <c r="T14" s="43">
        <f>K14*S14</f>
        <v>4270</v>
      </c>
      <c r="U14" s="43">
        <f>M14*S14</f>
        <v>16.470000000000002</v>
      </c>
      <c r="V14" s="43">
        <f>N14*S14</f>
        <v>48800</v>
      </c>
      <c r="W14" s="43">
        <f>O14*S14</f>
        <v>7320</v>
      </c>
      <c r="X14" s="43"/>
      <c r="Y14" s="42"/>
      <c r="Z14" s="233"/>
      <c r="AA14" s="233"/>
      <c r="AB14" s="233"/>
      <c r="AC14" s="233"/>
      <c r="AD14" s="233"/>
      <c r="AE14" s="233"/>
    </row>
    <row r="15" spans="2:31" ht="12.75">
      <c r="B15" s="232"/>
      <c r="C15" s="232"/>
      <c r="D15" s="233"/>
      <c r="E15" s="233"/>
      <c r="F15" s="42">
        <v>3</v>
      </c>
      <c r="G15" s="150" t="s">
        <v>308</v>
      </c>
      <c r="H15" s="233">
        <v>61</v>
      </c>
      <c r="I15" s="233"/>
      <c r="J15" s="340">
        <v>61</v>
      </c>
      <c r="K15" s="43">
        <v>50</v>
      </c>
      <c r="L15" s="43">
        <v>7.8</v>
      </c>
      <c r="M15" s="233">
        <v>0.23</v>
      </c>
      <c r="N15" s="43">
        <v>300</v>
      </c>
      <c r="O15" s="233">
        <v>50</v>
      </c>
      <c r="P15" s="359"/>
      <c r="Q15" s="42">
        <f>H15</f>
        <v>61</v>
      </c>
      <c r="R15" s="43"/>
      <c r="S15" s="43">
        <f>J15</f>
        <v>61</v>
      </c>
      <c r="T15" s="43">
        <f>K15*S15</f>
        <v>3050</v>
      </c>
      <c r="U15" s="43">
        <f>M15*S15</f>
        <v>14.030000000000001</v>
      </c>
      <c r="V15" s="43">
        <f>N15*S15</f>
        <v>18300</v>
      </c>
      <c r="W15" s="43">
        <f>O15*S15</f>
        <v>3050</v>
      </c>
      <c r="X15" s="43"/>
      <c r="Y15" s="42"/>
      <c r="Z15" s="233"/>
      <c r="AA15" s="233"/>
      <c r="AB15" s="233"/>
      <c r="AC15" s="233"/>
      <c r="AD15" s="233"/>
      <c r="AE15" s="233"/>
    </row>
    <row r="16" spans="2:31" ht="12.75">
      <c r="B16" s="232"/>
      <c r="C16" s="232"/>
      <c r="D16" s="233"/>
      <c r="E16" s="233"/>
      <c r="F16" s="42">
        <v>4</v>
      </c>
      <c r="G16" s="150" t="s">
        <v>336</v>
      </c>
      <c r="H16" s="233">
        <v>61</v>
      </c>
      <c r="I16" s="233"/>
      <c r="J16" s="340">
        <v>61</v>
      </c>
      <c r="K16" s="43">
        <v>20</v>
      </c>
      <c r="L16" s="43">
        <v>7.76</v>
      </c>
      <c r="M16" s="233">
        <v>0.21</v>
      </c>
      <c r="N16" s="43">
        <v>200</v>
      </c>
      <c r="O16" s="233">
        <v>50</v>
      </c>
      <c r="P16" s="359"/>
      <c r="Q16" s="42">
        <f>H16</f>
        <v>61</v>
      </c>
      <c r="R16" s="43"/>
      <c r="S16" s="43">
        <f>J16</f>
        <v>61</v>
      </c>
      <c r="T16" s="43">
        <f>K16*S16</f>
        <v>1220</v>
      </c>
      <c r="U16" s="43">
        <f>M16*S16</f>
        <v>12.809999999999999</v>
      </c>
      <c r="V16" s="43">
        <f>N16*S16</f>
        <v>12200</v>
      </c>
      <c r="W16" s="43">
        <f>O16*S16</f>
        <v>3050</v>
      </c>
      <c r="X16" s="43"/>
      <c r="Y16" s="42"/>
      <c r="Z16" s="233"/>
      <c r="AA16" s="233"/>
      <c r="AB16" s="233"/>
      <c r="AC16" s="233"/>
      <c r="AD16" s="233"/>
      <c r="AE16" s="233"/>
    </row>
    <row r="17" spans="2:31" ht="12.75">
      <c r="B17" s="232"/>
      <c r="C17" s="232"/>
      <c r="D17" s="233"/>
      <c r="E17" s="233"/>
      <c r="F17" s="42">
        <v>5</v>
      </c>
      <c r="G17" s="150" t="s">
        <v>324</v>
      </c>
      <c r="H17" s="233">
        <v>40</v>
      </c>
      <c r="I17" s="233"/>
      <c r="J17" s="340">
        <v>40</v>
      </c>
      <c r="K17" s="43">
        <v>20</v>
      </c>
      <c r="L17" s="234">
        <v>7.6</v>
      </c>
      <c r="M17" s="235">
        <v>0.21</v>
      </c>
      <c r="N17" s="43">
        <v>100</v>
      </c>
      <c r="O17" s="233">
        <v>5</v>
      </c>
      <c r="P17" s="341"/>
      <c r="Q17" s="42">
        <f>H17</f>
        <v>40</v>
      </c>
      <c r="R17" s="43"/>
      <c r="S17" s="43">
        <f>J17</f>
        <v>40</v>
      </c>
      <c r="T17" s="43">
        <f>K17*S17</f>
        <v>800</v>
      </c>
      <c r="U17" s="43">
        <f>M17*S17</f>
        <v>8.4</v>
      </c>
      <c r="V17" s="43">
        <f>N17*S17</f>
        <v>4000</v>
      </c>
      <c r="W17" s="43">
        <f>O17*S17</f>
        <v>200</v>
      </c>
      <c r="X17" s="256"/>
      <c r="Y17" s="42"/>
      <c r="Z17" s="233"/>
      <c r="AA17" s="233"/>
      <c r="AB17" s="233"/>
      <c r="AC17" s="233"/>
      <c r="AD17" s="233"/>
      <c r="AE17" s="233"/>
    </row>
    <row r="18" spans="2:31" ht="12.75">
      <c r="B18" s="232"/>
      <c r="C18" s="232"/>
      <c r="D18" s="233"/>
      <c r="E18" s="233"/>
      <c r="F18" s="42"/>
      <c r="G18" s="150"/>
      <c r="H18" s="233"/>
      <c r="I18" s="233"/>
      <c r="J18" s="340"/>
      <c r="K18" s="43"/>
      <c r="L18" s="234"/>
      <c r="M18" s="235"/>
      <c r="N18" s="43"/>
      <c r="O18" s="233"/>
      <c r="P18" s="341"/>
      <c r="Q18" s="42"/>
      <c r="R18" s="43"/>
      <c r="S18" s="43"/>
      <c r="T18" s="43"/>
      <c r="U18" s="43"/>
      <c r="V18" s="43"/>
      <c r="W18" s="43"/>
      <c r="X18" s="256"/>
      <c r="Y18" s="42"/>
      <c r="Z18" s="233"/>
      <c r="AA18" s="233"/>
      <c r="AB18" s="233"/>
      <c r="AC18" s="233"/>
      <c r="AD18" s="233"/>
      <c r="AE18" s="233"/>
    </row>
    <row r="19" spans="2:31" ht="12.75">
      <c r="B19" s="232" t="s">
        <v>840</v>
      </c>
      <c r="C19" s="232" t="s">
        <v>841</v>
      </c>
      <c r="D19" s="233" t="s">
        <v>568</v>
      </c>
      <c r="E19" s="233" t="s">
        <v>842</v>
      </c>
      <c r="F19" s="42">
        <v>1</v>
      </c>
      <c r="G19" s="150" t="s">
        <v>843</v>
      </c>
      <c r="H19" s="233"/>
      <c r="I19" s="233">
        <v>318</v>
      </c>
      <c r="J19" s="340">
        <v>318</v>
      </c>
      <c r="K19" s="43">
        <v>20</v>
      </c>
      <c r="L19" s="234">
        <v>6.87</v>
      </c>
      <c r="M19" s="235">
        <v>0.27</v>
      </c>
      <c r="N19" s="43">
        <v>300</v>
      </c>
      <c r="O19" s="233">
        <v>20</v>
      </c>
      <c r="P19" s="341"/>
      <c r="Q19" s="42"/>
      <c r="R19" s="43">
        <f>I19</f>
        <v>318</v>
      </c>
      <c r="S19" s="43">
        <f>J19</f>
        <v>318</v>
      </c>
      <c r="T19" s="43">
        <f>K19*S19</f>
        <v>6360</v>
      </c>
      <c r="U19" s="43">
        <f>M19*S19</f>
        <v>85.86</v>
      </c>
      <c r="V19" s="43">
        <f>N19*S19</f>
        <v>95400</v>
      </c>
      <c r="W19" s="43">
        <f>O19*S19</f>
        <v>6360</v>
      </c>
      <c r="X19" s="256"/>
      <c r="Y19" s="42"/>
      <c r="Z19" s="233"/>
      <c r="AA19" s="233"/>
      <c r="AB19" s="233"/>
      <c r="AC19" s="233"/>
      <c r="AD19" s="233"/>
      <c r="AE19" s="233"/>
    </row>
    <row r="20" spans="2:31" ht="12.75">
      <c r="B20" s="232"/>
      <c r="C20" s="232"/>
      <c r="D20" s="233"/>
      <c r="E20" s="233" t="s">
        <v>844</v>
      </c>
      <c r="F20" s="42">
        <v>2</v>
      </c>
      <c r="G20" s="150" t="s">
        <v>322</v>
      </c>
      <c r="H20" s="233"/>
      <c r="I20" s="233">
        <v>252</v>
      </c>
      <c r="J20" s="340"/>
      <c r="K20" s="43"/>
      <c r="L20" s="234"/>
      <c r="M20" s="235"/>
      <c r="N20" s="43"/>
      <c r="O20" s="233"/>
      <c r="P20" s="341"/>
      <c r="Q20" s="42"/>
      <c r="R20" s="43"/>
      <c r="S20" s="43"/>
      <c r="T20" s="43"/>
      <c r="U20" s="43"/>
      <c r="V20" s="43"/>
      <c r="W20" s="43"/>
      <c r="X20" s="256"/>
      <c r="Y20" s="42"/>
      <c r="Z20" s="233"/>
      <c r="AA20" s="233"/>
      <c r="AB20" s="233"/>
      <c r="AC20" s="233"/>
      <c r="AD20" s="233"/>
      <c r="AE20" s="233"/>
    </row>
    <row r="21" spans="2:31" ht="12.75">
      <c r="B21" s="232"/>
      <c r="C21" s="326"/>
      <c r="D21" s="233"/>
      <c r="E21" s="233"/>
      <c r="F21" s="42">
        <v>3</v>
      </c>
      <c r="G21" s="150" t="s">
        <v>458</v>
      </c>
      <c r="H21" s="233"/>
      <c r="I21" s="233">
        <v>318</v>
      </c>
      <c r="J21" s="340">
        <v>318</v>
      </c>
      <c r="K21" s="43">
        <v>40</v>
      </c>
      <c r="L21" s="234">
        <v>7.03</v>
      </c>
      <c r="M21" s="235">
        <v>0.51</v>
      </c>
      <c r="N21" s="43">
        <v>1108</v>
      </c>
      <c r="O21" s="233">
        <v>68</v>
      </c>
      <c r="P21" s="341"/>
      <c r="Q21" s="42"/>
      <c r="R21" s="43">
        <f aca="true" t="shared" si="5" ref="R21:S24">I21</f>
        <v>318</v>
      </c>
      <c r="S21" s="43">
        <f t="shared" si="5"/>
        <v>318</v>
      </c>
      <c r="T21" s="43">
        <f>K21*S21</f>
        <v>12720</v>
      </c>
      <c r="U21" s="43">
        <f>M21*S21</f>
        <v>162.18</v>
      </c>
      <c r="V21" s="43">
        <f>N21*S21</f>
        <v>352344</v>
      </c>
      <c r="W21" s="43">
        <f>O21*S21</f>
        <v>21624</v>
      </c>
      <c r="X21" s="256"/>
      <c r="Y21" s="42"/>
      <c r="Z21" s="233"/>
      <c r="AA21" s="233"/>
      <c r="AB21" s="233"/>
      <c r="AC21" s="233"/>
      <c r="AD21" s="233"/>
      <c r="AE21" s="233"/>
    </row>
    <row r="22" spans="2:31" ht="12.75">
      <c r="B22" s="232"/>
      <c r="C22" s="327"/>
      <c r="D22" s="346"/>
      <c r="E22" s="233"/>
      <c r="F22" s="42">
        <v>4</v>
      </c>
      <c r="G22" s="150" t="s">
        <v>460</v>
      </c>
      <c r="H22" s="233"/>
      <c r="I22" s="233">
        <v>318</v>
      </c>
      <c r="J22" s="340">
        <v>318</v>
      </c>
      <c r="K22" s="43">
        <v>40</v>
      </c>
      <c r="L22" s="234">
        <v>7.03</v>
      </c>
      <c r="M22" s="235">
        <v>0.48</v>
      </c>
      <c r="N22" s="43">
        <v>830</v>
      </c>
      <c r="O22" s="233">
        <v>35</v>
      </c>
      <c r="P22" s="341"/>
      <c r="Q22" s="42"/>
      <c r="R22" s="43">
        <f t="shared" si="5"/>
        <v>318</v>
      </c>
      <c r="S22" s="43">
        <f t="shared" si="5"/>
        <v>318</v>
      </c>
      <c r="T22" s="43">
        <f>K22*S22</f>
        <v>12720</v>
      </c>
      <c r="U22" s="43">
        <f>M22*S22</f>
        <v>152.64</v>
      </c>
      <c r="V22" s="43">
        <f>N22*S22</f>
        <v>263940</v>
      </c>
      <c r="W22" s="43">
        <f>O22*S22</f>
        <v>11130</v>
      </c>
      <c r="X22" s="256"/>
      <c r="Y22" s="42"/>
      <c r="Z22" s="233"/>
      <c r="AA22" s="233"/>
      <c r="AB22" s="233"/>
      <c r="AC22" s="233"/>
      <c r="AD22" s="233"/>
      <c r="AE22" s="233"/>
    </row>
    <row r="23" spans="2:31" ht="12.75">
      <c r="B23" s="232"/>
      <c r="C23" s="327"/>
      <c r="D23" s="346"/>
      <c r="E23" s="233"/>
      <c r="F23" s="42">
        <v>5</v>
      </c>
      <c r="G23" s="150" t="s">
        <v>308</v>
      </c>
      <c r="H23" s="233"/>
      <c r="I23" s="233">
        <v>318</v>
      </c>
      <c r="J23" s="340">
        <v>318</v>
      </c>
      <c r="K23" s="43">
        <v>40</v>
      </c>
      <c r="L23" s="234">
        <v>7.16</v>
      </c>
      <c r="M23" s="235">
        <v>0.24</v>
      </c>
      <c r="N23" s="43">
        <v>31</v>
      </c>
      <c r="O23" s="233">
        <v>5</v>
      </c>
      <c r="P23" s="341"/>
      <c r="Q23" s="42"/>
      <c r="R23" s="43">
        <f t="shared" si="5"/>
        <v>318</v>
      </c>
      <c r="S23" s="43">
        <f t="shared" si="5"/>
        <v>318</v>
      </c>
      <c r="T23" s="43">
        <f>K23*S23</f>
        <v>12720</v>
      </c>
      <c r="U23" s="43">
        <f>M23*S23</f>
        <v>76.32</v>
      </c>
      <c r="V23" s="43">
        <f>N23*S23</f>
        <v>9858</v>
      </c>
      <c r="W23" s="43">
        <f>O23*S23</f>
        <v>1590</v>
      </c>
      <c r="X23" s="256"/>
      <c r="Y23" s="42"/>
      <c r="Z23" s="233"/>
      <c r="AA23" s="233"/>
      <c r="AB23" s="233"/>
      <c r="AC23" s="233"/>
      <c r="AD23" s="233"/>
      <c r="AE23" s="233"/>
    </row>
    <row r="24" spans="2:31" ht="12.75">
      <c r="B24" s="232"/>
      <c r="C24" s="232"/>
      <c r="D24" s="233"/>
      <c r="E24" s="233"/>
      <c r="F24" s="42">
        <v>6</v>
      </c>
      <c r="G24" s="150" t="s">
        <v>465</v>
      </c>
      <c r="H24" s="233"/>
      <c r="I24" s="233">
        <v>318</v>
      </c>
      <c r="J24" s="340">
        <v>318</v>
      </c>
      <c r="K24" s="43">
        <v>40</v>
      </c>
      <c r="L24" s="234">
        <v>7.03</v>
      </c>
      <c r="M24" s="235">
        <v>0.27</v>
      </c>
      <c r="N24" s="43">
        <v>428</v>
      </c>
      <c r="O24" s="233">
        <v>10</v>
      </c>
      <c r="P24" s="341"/>
      <c r="Q24" s="42"/>
      <c r="R24" s="43">
        <f t="shared" si="5"/>
        <v>318</v>
      </c>
      <c r="S24" s="43">
        <f t="shared" si="5"/>
        <v>318</v>
      </c>
      <c r="T24" s="43">
        <f>K24*S24</f>
        <v>12720</v>
      </c>
      <c r="U24" s="43">
        <f>M24*S24</f>
        <v>85.86</v>
      </c>
      <c r="V24" s="43">
        <f>N24*S24</f>
        <v>136104</v>
      </c>
      <c r="W24" s="43">
        <f>O24*S24</f>
        <v>3180</v>
      </c>
      <c r="X24" s="256"/>
      <c r="Y24" s="42"/>
      <c r="Z24" s="233"/>
      <c r="AA24" s="233"/>
      <c r="AB24" s="233"/>
      <c r="AC24" s="233"/>
      <c r="AD24" s="233"/>
      <c r="AE24" s="233"/>
    </row>
    <row r="25" spans="2:31" ht="12.75">
      <c r="B25" s="232"/>
      <c r="C25" s="232"/>
      <c r="D25" s="233"/>
      <c r="E25" s="233"/>
      <c r="F25" s="42">
        <v>7</v>
      </c>
      <c r="G25" s="150" t="s">
        <v>336</v>
      </c>
      <c r="H25" s="233">
        <v>318</v>
      </c>
      <c r="I25" s="233"/>
      <c r="J25" s="340">
        <v>318</v>
      </c>
      <c r="K25" s="43">
        <v>20</v>
      </c>
      <c r="L25" s="234">
        <v>6.95</v>
      </c>
      <c r="M25" s="235">
        <v>0.23</v>
      </c>
      <c r="N25" s="43">
        <v>38</v>
      </c>
      <c r="O25" s="233">
        <v>3</v>
      </c>
      <c r="P25" s="341"/>
      <c r="Q25" s="42">
        <f>H25</f>
        <v>318</v>
      </c>
      <c r="R25" s="43"/>
      <c r="S25" s="43">
        <f>J25</f>
        <v>318</v>
      </c>
      <c r="T25" s="43">
        <f>K25*S25</f>
        <v>6360</v>
      </c>
      <c r="U25" s="43">
        <f>M25*S25</f>
        <v>73.14</v>
      </c>
      <c r="V25" s="43">
        <f>N25*S25</f>
        <v>12084</v>
      </c>
      <c r="W25" s="43">
        <f>O25*S25</f>
        <v>954</v>
      </c>
      <c r="X25" s="256"/>
      <c r="Y25" s="42"/>
      <c r="Z25" s="233"/>
      <c r="AA25" s="233"/>
      <c r="AB25" s="233"/>
      <c r="AC25" s="233"/>
      <c r="AD25" s="233"/>
      <c r="AE25" s="233"/>
    </row>
    <row r="26" spans="2:31" ht="12.75">
      <c r="B26" s="232"/>
      <c r="C26" s="232"/>
      <c r="D26" s="233"/>
      <c r="E26" s="233"/>
      <c r="F26" s="42"/>
      <c r="G26" s="150"/>
      <c r="H26" s="233"/>
      <c r="I26" s="233"/>
      <c r="J26" s="340"/>
      <c r="K26" s="43"/>
      <c r="L26" s="234"/>
      <c r="M26" s="235"/>
      <c r="N26" s="43"/>
      <c r="O26" s="233"/>
      <c r="P26" s="341"/>
      <c r="Q26" s="42"/>
      <c r="R26" s="43"/>
      <c r="S26" s="43"/>
      <c r="T26" s="43"/>
      <c r="U26" s="43"/>
      <c r="V26" s="43"/>
      <c r="W26" s="43"/>
      <c r="X26" s="256"/>
      <c r="Y26" s="42"/>
      <c r="Z26" s="233"/>
      <c r="AA26" s="233"/>
      <c r="AB26" s="233"/>
      <c r="AC26" s="233"/>
      <c r="AD26" s="233"/>
      <c r="AE26" s="233"/>
    </row>
    <row r="27" spans="2:31" ht="12.75">
      <c r="B27" s="232"/>
      <c r="C27" s="232"/>
      <c r="D27" s="233"/>
      <c r="E27" s="233" t="s">
        <v>842</v>
      </c>
      <c r="F27" s="42">
        <v>1</v>
      </c>
      <c r="G27" s="150" t="s">
        <v>843</v>
      </c>
      <c r="H27" s="233"/>
      <c r="I27" s="233">
        <v>210</v>
      </c>
      <c r="J27" s="340">
        <v>210</v>
      </c>
      <c r="K27" s="43">
        <v>20</v>
      </c>
      <c r="L27" s="234">
        <v>6.87</v>
      </c>
      <c r="M27" s="235">
        <v>0.27</v>
      </c>
      <c r="N27" s="43">
        <v>300</v>
      </c>
      <c r="O27" s="233">
        <v>20</v>
      </c>
      <c r="P27" s="341"/>
      <c r="Q27" s="42"/>
      <c r="R27" s="43">
        <f>I27</f>
        <v>210</v>
      </c>
      <c r="S27" s="43">
        <f>J27</f>
        <v>210</v>
      </c>
      <c r="T27" s="43">
        <f>K27*S27</f>
        <v>4200</v>
      </c>
      <c r="U27" s="43">
        <f>M27*S27</f>
        <v>56.7</v>
      </c>
      <c r="V27" s="43">
        <f>N27*S27</f>
        <v>63000</v>
      </c>
      <c r="W27" s="43">
        <f>O27*S27</f>
        <v>4200</v>
      </c>
      <c r="X27" s="256"/>
      <c r="Y27" s="42"/>
      <c r="Z27" s="233"/>
      <c r="AA27" s="233"/>
      <c r="AB27" s="233"/>
      <c r="AC27" s="233"/>
      <c r="AD27" s="233"/>
      <c r="AE27" s="233"/>
    </row>
    <row r="28" spans="2:31" ht="12.75">
      <c r="B28" s="232"/>
      <c r="C28" s="232"/>
      <c r="D28" s="233"/>
      <c r="E28" s="233" t="s">
        <v>845</v>
      </c>
      <c r="F28" s="42">
        <v>2</v>
      </c>
      <c r="G28" s="150" t="s">
        <v>322</v>
      </c>
      <c r="H28" s="233"/>
      <c r="I28" s="233">
        <v>252</v>
      </c>
      <c r="J28" s="340"/>
      <c r="K28" s="43"/>
      <c r="L28" s="234"/>
      <c r="M28" s="235"/>
      <c r="N28" s="43"/>
      <c r="O28" s="233"/>
      <c r="P28" s="341"/>
      <c r="Q28" s="42"/>
      <c r="R28" s="43"/>
      <c r="S28" s="43"/>
      <c r="T28" s="43"/>
      <c r="U28" s="43"/>
      <c r="V28" s="43"/>
      <c r="W28" s="43"/>
      <c r="X28" s="256"/>
      <c r="Y28" s="42"/>
      <c r="Z28" s="233"/>
      <c r="AA28" s="233"/>
      <c r="AB28" s="233"/>
      <c r="AC28" s="233"/>
      <c r="AD28" s="233"/>
      <c r="AE28" s="233"/>
    </row>
    <row r="29" spans="2:31" ht="12.75">
      <c r="B29" s="232"/>
      <c r="C29" s="232"/>
      <c r="D29" s="233"/>
      <c r="E29" s="233"/>
      <c r="F29" s="42">
        <v>3</v>
      </c>
      <c r="G29" s="150" t="s">
        <v>458</v>
      </c>
      <c r="H29" s="233"/>
      <c r="I29" s="233">
        <v>210</v>
      </c>
      <c r="J29" s="340">
        <v>210</v>
      </c>
      <c r="K29" s="43">
        <v>40</v>
      </c>
      <c r="L29" s="234">
        <v>7.03</v>
      </c>
      <c r="M29" s="235">
        <v>0.51</v>
      </c>
      <c r="N29" s="43">
        <v>1108</v>
      </c>
      <c r="O29" s="233">
        <v>68</v>
      </c>
      <c r="P29" s="341"/>
      <c r="Q29" s="42"/>
      <c r="R29" s="43">
        <f aca="true" t="shared" si="6" ref="R29:S32">I29</f>
        <v>210</v>
      </c>
      <c r="S29" s="43">
        <f t="shared" si="6"/>
        <v>210</v>
      </c>
      <c r="T29" s="43">
        <f aca="true" t="shared" si="7" ref="T29:T34">K29*S29</f>
        <v>8400</v>
      </c>
      <c r="U29" s="43">
        <f aca="true" t="shared" si="8" ref="U29:U34">M29*S29</f>
        <v>107.10000000000001</v>
      </c>
      <c r="V29" s="43">
        <f aca="true" t="shared" si="9" ref="V29:V34">N29*S29</f>
        <v>232680</v>
      </c>
      <c r="W29" s="43">
        <f aca="true" t="shared" si="10" ref="W29:W34">O29*S29</f>
        <v>14280</v>
      </c>
      <c r="X29" s="256"/>
      <c r="Y29" s="42"/>
      <c r="Z29" s="233"/>
      <c r="AA29" s="233"/>
      <c r="AB29" s="233"/>
      <c r="AC29" s="233"/>
      <c r="AD29" s="233"/>
      <c r="AE29" s="233"/>
    </row>
    <row r="30" spans="2:31" ht="12.75">
      <c r="B30" s="232"/>
      <c r="C30" s="232"/>
      <c r="D30" s="233"/>
      <c r="E30" s="233"/>
      <c r="F30" s="42">
        <v>4</v>
      </c>
      <c r="G30" s="150" t="s">
        <v>460</v>
      </c>
      <c r="H30" s="233"/>
      <c r="I30" s="233">
        <v>210</v>
      </c>
      <c r="J30" s="340">
        <v>210</v>
      </c>
      <c r="K30" s="43">
        <v>40</v>
      </c>
      <c r="L30" s="234">
        <v>7.03</v>
      </c>
      <c r="M30" s="235">
        <v>0.48</v>
      </c>
      <c r="N30" s="43">
        <v>830</v>
      </c>
      <c r="O30" s="233">
        <v>35</v>
      </c>
      <c r="P30" s="341"/>
      <c r="Q30" s="42"/>
      <c r="R30" s="43">
        <f t="shared" si="6"/>
        <v>210</v>
      </c>
      <c r="S30" s="43">
        <f t="shared" si="6"/>
        <v>210</v>
      </c>
      <c r="T30" s="43">
        <f t="shared" si="7"/>
        <v>8400</v>
      </c>
      <c r="U30" s="43">
        <f t="shared" si="8"/>
        <v>100.8</v>
      </c>
      <c r="V30" s="43">
        <f t="shared" si="9"/>
        <v>174300</v>
      </c>
      <c r="W30" s="43">
        <f t="shared" si="10"/>
        <v>7350</v>
      </c>
      <c r="X30" s="256"/>
      <c r="Y30" s="42"/>
      <c r="Z30" s="233"/>
      <c r="AA30" s="233"/>
      <c r="AB30" s="233"/>
      <c r="AC30" s="233"/>
      <c r="AD30" s="233"/>
      <c r="AE30" s="233"/>
    </row>
    <row r="31" spans="2:31" ht="12.75">
      <c r="B31" s="232"/>
      <c r="C31" s="232"/>
      <c r="D31" s="233"/>
      <c r="E31" s="233"/>
      <c r="F31" s="42">
        <v>5</v>
      </c>
      <c r="G31" s="150" t="s">
        <v>308</v>
      </c>
      <c r="H31" s="233"/>
      <c r="I31" s="233">
        <v>210</v>
      </c>
      <c r="J31" s="340">
        <v>210</v>
      </c>
      <c r="K31" s="43">
        <v>40</v>
      </c>
      <c r="L31" s="234">
        <v>7.16</v>
      </c>
      <c r="M31" s="235">
        <v>0.24</v>
      </c>
      <c r="N31" s="43">
        <v>31</v>
      </c>
      <c r="O31" s="233">
        <v>5</v>
      </c>
      <c r="P31" s="341"/>
      <c r="Q31" s="42"/>
      <c r="R31" s="43">
        <f t="shared" si="6"/>
        <v>210</v>
      </c>
      <c r="S31" s="43">
        <f t="shared" si="6"/>
        <v>210</v>
      </c>
      <c r="T31" s="43">
        <f t="shared" si="7"/>
        <v>8400</v>
      </c>
      <c r="U31" s="43">
        <f t="shared" si="8"/>
        <v>50.4</v>
      </c>
      <c r="V31" s="43">
        <f t="shared" si="9"/>
        <v>6510</v>
      </c>
      <c r="W31" s="43">
        <f t="shared" si="10"/>
        <v>1050</v>
      </c>
      <c r="X31" s="256"/>
      <c r="Y31" s="42"/>
      <c r="Z31" s="233"/>
      <c r="AA31" s="233"/>
      <c r="AB31" s="233"/>
      <c r="AC31" s="233"/>
      <c r="AD31" s="233"/>
      <c r="AE31" s="233"/>
    </row>
    <row r="32" spans="2:31" ht="12.75">
      <c r="B32" s="232"/>
      <c r="C32" s="232"/>
      <c r="D32" s="233"/>
      <c r="E32" s="233"/>
      <c r="F32" s="42">
        <v>6</v>
      </c>
      <c r="G32" s="150" t="s">
        <v>465</v>
      </c>
      <c r="H32" s="233"/>
      <c r="I32" s="233">
        <v>210</v>
      </c>
      <c r="J32" s="340">
        <v>210</v>
      </c>
      <c r="K32" s="43">
        <v>40</v>
      </c>
      <c r="L32" s="234">
        <v>7.03</v>
      </c>
      <c r="M32" s="235">
        <v>0.27</v>
      </c>
      <c r="N32" s="43">
        <v>428</v>
      </c>
      <c r="O32" s="233">
        <v>10</v>
      </c>
      <c r="P32" s="341"/>
      <c r="Q32" s="42"/>
      <c r="R32" s="43">
        <f t="shared" si="6"/>
        <v>210</v>
      </c>
      <c r="S32" s="43">
        <f t="shared" si="6"/>
        <v>210</v>
      </c>
      <c r="T32" s="43">
        <f t="shared" si="7"/>
        <v>8400</v>
      </c>
      <c r="U32" s="43">
        <f t="shared" si="8"/>
        <v>56.7</v>
      </c>
      <c r="V32" s="43">
        <f t="shared" si="9"/>
        <v>89880</v>
      </c>
      <c r="W32" s="43">
        <f t="shared" si="10"/>
        <v>2100</v>
      </c>
      <c r="X32" s="256"/>
      <c r="Y32" s="42"/>
      <c r="Z32" s="233"/>
      <c r="AA32" s="233"/>
      <c r="AB32" s="233"/>
      <c r="AC32" s="233"/>
      <c r="AD32" s="233"/>
      <c r="AE32" s="233"/>
    </row>
    <row r="33" spans="2:31" ht="12.75">
      <c r="B33" s="232"/>
      <c r="C33" s="232"/>
      <c r="D33" s="233"/>
      <c r="E33" s="233"/>
      <c r="F33" s="42">
        <v>7</v>
      </c>
      <c r="G33" s="150" t="s">
        <v>336</v>
      </c>
      <c r="H33" s="233">
        <v>210</v>
      </c>
      <c r="I33" s="233"/>
      <c r="J33" s="340">
        <v>210</v>
      </c>
      <c r="K33" s="43">
        <v>20</v>
      </c>
      <c r="L33" s="234">
        <v>6.95</v>
      </c>
      <c r="M33" s="235">
        <v>0.23</v>
      </c>
      <c r="N33" s="43">
        <v>41</v>
      </c>
      <c r="O33" s="233">
        <v>5</v>
      </c>
      <c r="P33" s="341"/>
      <c r="Q33" s="42">
        <f>H33</f>
        <v>210</v>
      </c>
      <c r="R33" s="43"/>
      <c r="S33" s="43">
        <f>J33</f>
        <v>210</v>
      </c>
      <c r="T33" s="43">
        <f t="shared" si="7"/>
        <v>4200</v>
      </c>
      <c r="U33" s="43">
        <f t="shared" si="8"/>
        <v>48.300000000000004</v>
      </c>
      <c r="V33" s="43">
        <f t="shared" si="9"/>
        <v>8610</v>
      </c>
      <c r="W33" s="43">
        <f t="shared" si="10"/>
        <v>1050</v>
      </c>
      <c r="X33" s="256"/>
      <c r="Y33" s="42"/>
      <c r="Z33" s="233"/>
      <c r="AA33" s="233"/>
      <c r="AB33" s="233"/>
      <c r="AC33" s="233"/>
      <c r="AD33" s="233"/>
      <c r="AE33" s="233"/>
    </row>
    <row r="34" spans="2:31" ht="12.75">
      <c r="B34" s="232"/>
      <c r="C34" s="232"/>
      <c r="D34" s="233"/>
      <c r="E34" s="233"/>
      <c r="F34" s="42">
        <v>8</v>
      </c>
      <c r="G34" s="150" t="s">
        <v>343</v>
      </c>
      <c r="H34" s="233">
        <v>210</v>
      </c>
      <c r="I34" s="233"/>
      <c r="J34" s="340">
        <v>210</v>
      </c>
      <c r="K34" s="43">
        <v>20</v>
      </c>
      <c r="L34" s="234">
        <v>6.95</v>
      </c>
      <c r="M34" s="235">
        <v>0.23</v>
      </c>
      <c r="N34" s="43">
        <v>24</v>
      </c>
      <c r="O34" s="233">
        <v>3</v>
      </c>
      <c r="P34" s="341"/>
      <c r="Q34" s="42">
        <f>H34</f>
        <v>210</v>
      </c>
      <c r="R34" s="43"/>
      <c r="S34" s="43">
        <f>J34</f>
        <v>210</v>
      </c>
      <c r="T34" s="43">
        <f t="shared" si="7"/>
        <v>4200</v>
      </c>
      <c r="U34" s="43">
        <f t="shared" si="8"/>
        <v>48.300000000000004</v>
      </c>
      <c r="V34" s="43">
        <f t="shared" si="9"/>
        <v>5040</v>
      </c>
      <c r="W34" s="43">
        <f t="shared" si="10"/>
        <v>630</v>
      </c>
      <c r="X34" s="256"/>
      <c r="Y34" s="42"/>
      <c r="Z34" s="233"/>
      <c r="AA34" s="233"/>
      <c r="AB34" s="233"/>
      <c r="AC34" s="233"/>
      <c r="AD34" s="233"/>
      <c r="AE34" s="233"/>
    </row>
    <row r="35" spans="2:31" ht="12.75">
      <c r="B35" s="232"/>
      <c r="C35" s="232"/>
      <c r="D35" s="233"/>
      <c r="E35" s="233"/>
      <c r="F35" s="42"/>
      <c r="G35" s="150"/>
      <c r="H35" s="233"/>
      <c r="I35" s="233"/>
      <c r="J35" s="340"/>
      <c r="K35" s="43"/>
      <c r="L35" s="234"/>
      <c r="M35" s="235"/>
      <c r="N35" s="43"/>
      <c r="O35" s="233"/>
      <c r="P35" s="341"/>
      <c r="Q35" s="42"/>
      <c r="R35" s="43"/>
      <c r="S35" s="43"/>
      <c r="T35" s="43"/>
      <c r="U35" s="43"/>
      <c r="V35" s="43"/>
      <c r="W35" s="43"/>
      <c r="X35" s="256"/>
      <c r="Y35" s="42"/>
      <c r="Z35" s="233"/>
      <c r="AA35" s="233"/>
      <c r="AB35" s="233"/>
      <c r="AC35" s="233"/>
      <c r="AD35" s="233"/>
      <c r="AE35" s="233"/>
    </row>
    <row r="36" spans="2:31" ht="12.75">
      <c r="B36" s="232" t="s">
        <v>846</v>
      </c>
      <c r="C36" s="232" t="s">
        <v>835</v>
      </c>
      <c r="D36" s="233" t="s">
        <v>20</v>
      </c>
      <c r="E36" s="233" t="s">
        <v>599</v>
      </c>
      <c r="F36" s="42">
        <v>1</v>
      </c>
      <c r="G36" s="150" t="s">
        <v>843</v>
      </c>
      <c r="H36" s="233"/>
      <c r="I36" s="233">
        <v>106</v>
      </c>
      <c r="J36" s="340">
        <v>106</v>
      </c>
      <c r="K36" s="43">
        <v>50</v>
      </c>
      <c r="L36" s="234">
        <v>7.8</v>
      </c>
      <c r="M36" s="235">
        <v>0.23</v>
      </c>
      <c r="N36" s="43">
        <v>300</v>
      </c>
      <c r="O36" s="233">
        <v>50</v>
      </c>
      <c r="P36" s="341"/>
      <c r="Q36" s="42"/>
      <c r="R36" s="43">
        <f>I36</f>
        <v>106</v>
      </c>
      <c r="S36" s="43">
        <f>J36</f>
        <v>106</v>
      </c>
      <c r="T36" s="43">
        <f>K36*S36</f>
        <v>5300</v>
      </c>
      <c r="U36" s="43">
        <f>M36*S36</f>
        <v>24.380000000000003</v>
      </c>
      <c r="V36" s="43">
        <f>N36*S36</f>
        <v>31800</v>
      </c>
      <c r="W36" s="43">
        <f>O36*S36</f>
        <v>5300</v>
      </c>
      <c r="X36" s="256"/>
      <c r="Y36" s="42"/>
      <c r="Z36" s="233"/>
      <c r="AA36" s="233"/>
      <c r="AB36" s="233"/>
      <c r="AC36" s="233"/>
      <c r="AD36" s="233"/>
      <c r="AE36" s="233"/>
    </row>
    <row r="37" spans="2:31" ht="12.75">
      <c r="B37" s="232"/>
      <c r="C37" s="232"/>
      <c r="D37" s="233"/>
      <c r="E37" s="233"/>
      <c r="F37" s="42">
        <v>2</v>
      </c>
      <c r="G37" s="150" t="s">
        <v>322</v>
      </c>
      <c r="H37" s="233"/>
      <c r="I37" s="233">
        <v>95</v>
      </c>
      <c r="J37" s="340"/>
      <c r="K37" s="43"/>
      <c r="L37" s="234"/>
      <c r="M37" s="235"/>
      <c r="N37" s="43"/>
      <c r="O37" s="233"/>
      <c r="P37" s="341"/>
      <c r="Q37" s="42"/>
      <c r="R37" s="43"/>
      <c r="S37" s="43"/>
      <c r="T37" s="43"/>
      <c r="U37" s="43"/>
      <c r="V37" s="43"/>
      <c r="W37" s="43"/>
      <c r="X37" s="256"/>
      <c r="Y37" s="42"/>
      <c r="Z37" s="233"/>
      <c r="AA37" s="233"/>
      <c r="AB37" s="233"/>
      <c r="AC37" s="233"/>
      <c r="AD37" s="233"/>
      <c r="AE37" s="233"/>
    </row>
    <row r="38" spans="2:31" ht="12.75">
      <c r="B38" s="232"/>
      <c r="C38" s="232"/>
      <c r="D38" s="233"/>
      <c r="E38" s="233"/>
      <c r="F38" s="42">
        <v>3</v>
      </c>
      <c r="G38" s="150" t="s">
        <v>308</v>
      </c>
      <c r="H38" s="233"/>
      <c r="I38" s="233">
        <v>53</v>
      </c>
      <c r="J38" s="340">
        <v>53</v>
      </c>
      <c r="K38" s="43">
        <v>50</v>
      </c>
      <c r="L38" s="234">
        <v>7.72</v>
      </c>
      <c r="M38" s="235">
        <v>0.21</v>
      </c>
      <c r="N38" s="43">
        <v>500</v>
      </c>
      <c r="O38" s="233">
        <v>10</v>
      </c>
      <c r="P38" s="341"/>
      <c r="Q38" s="42"/>
      <c r="R38" s="43">
        <f aca="true" t="shared" si="11" ref="R38:R46">I38</f>
        <v>53</v>
      </c>
      <c r="S38" s="43">
        <f aca="true" t="shared" si="12" ref="S38:S46">J38</f>
        <v>53</v>
      </c>
      <c r="T38" s="43">
        <f aca="true" t="shared" si="13" ref="T38:T47">K38*S38</f>
        <v>2650</v>
      </c>
      <c r="U38" s="43">
        <f aca="true" t="shared" si="14" ref="U38:U47">M38*S38</f>
        <v>11.129999999999999</v>
      </c>
      <c r="V38" s="43">
        <f aca="true" t="shared" si="15" ref="V38:V47">N38*S38</f>
        <v>26500</v>
      </c>
      <c r="W38" s="43">
        <f aca="true" t="shared" si="16" ref="W38:W47">O38*S38</f>
        <v>530</v>
      </c>
      <c r="X38" s="256"/>
      <c r="Y38" s="42"/>
      <c r="Z38" s="233"/>
      <c r="AA38" s="233"/>
      <c r="AB38" s="233"/>
      <c r="AC38" s="233"/>
      <c r="AD38" s="233"/>
      <c r="AE38" s="233"/>
    </row>
    <row r="39" spans="2:31" ht="12.75">
      <c r="B39" s="232"/>
      <c r="C39" s="232"/>
      <c r="D39" s="233"/>
      <c r="E39" s="233"/>
      <c r="F39" s="42">
        <v>4</v>
      </c>
      <c r="G39" s="150" t="s">
        <v>336</v>
      </c>
      <c r="H39" s="233"/>
      <c r="I39" s="233">
        <v>53</v>
      </c>
      <c r="J39" s="340">
        <v>53</v>
      </c>
      <c r="K39" s="43">
        <v>70</v>
      </c>
      <c r="L39" s="234">
        <v>7.75</v>
      </c>
      <c r="M39" s="235">
        <v>0.24</v>
      </c>
      <c r="N39" s="43">
        <v>480</v>
      </c>
      <c r="O39" s="233">
        <v>13</v>
      </c>
      <c r="P39" s="341"/>
      <c r="Q39" s="42"/>
      <c r="R39" s="43">
        <f t="shared" si="11"/>
        <v>53</v>
      </c>
      <c r="S39" s="43">
        <f t="shared" si="12"/>
        <v>53</v>
      </c>
      <c r="T39" s="43">
        <f t="shared" si="13"/>
        <v>3710</v>
      </c>
      <c r="U39" s="43">
        <f t="shared" si="14"/>
        <v>12.719999999999999</v>
      </c>
      <c r="V39" s="43">
        <f t="shared" si="15"/>
        <v>25440</v>
      </c>
      <c r="W39" s="43">
        <f t="shared" si="16"/>
        <v>689</v>
      </c>
      <c r="X39" s="256"/>
      <c r="Y39" s="42"/>
      <c r="Z39" s="233"/>
      <c r="AA39" s="233"/>
      <c r="AB39" s="233"/>
      <c r="AC39" s="233"/>
      <c r="AD39" s="233"/>
      <c r="AE39" s="233"/>
    </row>
    <row r="40" spans="2:31" ht="12.75">
      <c r="B40" s="232"/>
      <c r="C40" s="232"/>
      <c r="D40" s="233"/>
      <c r="E40" s="233"/>
      <c r="F40" s="42">
        <v>5</v>
      </c>
      <c r="G40" s="150" t="s">
        <v>343</v>
      </c>
      <c r="H40" s="233"/>
      <c r="I40" s="233">
        <v>53</v>
      </c>
      <c r="J40" s="340">
        <v>53</v>
      </c>
      <c r="K40" s="43">
        <v>70</v>
      </c>
      <c r="L40" s="234">
        <v>7.73</v>
      </c>
      <c r="M40" s="235">
        <v>0.23</v>
      </c>
      <c r="N40" s="43">
        <v>300</v>
      </c>
      <c r="O40" s="233">
        <v>50</v>
      </c>
      <c r="P40" s="341"/>
      <c r="Q40" s="42"/>
      <c r="R40" s="43">
        <f t="shared" si="11"/>
        <v>53</v>
      </c>
      <c r="S40" s="43">
        <f t="shared" si="12"/>
        <v>53</v>
      </c>
      <c r="T40" s="43">
        <f t="shared" si="13"/>
        <v>3710</v>
      </c>
      <c r="U40" s="43">
        <f t="shared" si="14"/>
        <v>12.190000000000001</v>
      </c>
      <c r="V40" s="43">
        <f t="shared" si="15"/>
        <v>15900</v>
      </c>
      <c r="W40" s="43">
        <f t="shared" si="16"/>
        <v>2650</v>
      </c>
      <c r="X40" s="256"/>
      <c r="Y40" s="42"/>
      <c r="Z40" s="233"/>
      <c r="AA40" s="233"/>
      <c r="AB40" s="233"/>
      <c r="AC40" s="233"/>
      <c r="AD40" s="233"/>
      <c r="AE40" s="233"/>
    </row>
    <row r="41" spans="2:31" ht="12.75">
      <c r="B41" s="232"/>
      <c r="C41" s="232"/>
      <c r="D41" s="233"/>
      <c r="E41" s="233"/>
      <c r="F41" s="42">
        <v>6</v>
      </c>
      <c r="G41" s="150" t="s">
        <v>458</v>
      </c>
      <c r="H41" s="233"/>
      <c r="I41" s="233">
        <v>53</v>
      </c>
      <c r="J41" s="340">
        <v>53</v>
      </c>
      <c r="K41" s="43">
        <v>70</v>
      </c>
      <c r="L41" s="234">
        <v>8.04</v>
      </c>
      <c r="M41" s="235">
        <v>0.31</v>
      </c>
      <c r="N41" s="43">
        <v>800</v>
      </c>
      <c r="O41" s="233">
        <v>30</v>
      </c>
      <c r="P41" s="341"/>
      <c r="Q41" s="42"/>
      <c r="R41" s="43">
        <f t="shared" si="11"/>
        <v>53</v>
      </c>
      <c r="S41" s="43">
        <f t="shared" si="12"/>
        <v>53</v>
      </c>
      <c r="T41" s="43">
        <f t="shared" si="13"/>
        <v>3710</v>
      </c>
      <c r="U41" s="43">
        <f t="shared" si="14"/>
        <v>16.43</v>
      </c>
      <c r="V41" s="43">
        <f t="shared" si="15"/>
        <v>42400</v>
      </c>
      <c r="W41" s="43">
        <f t="shared" si="16"/>
        <v>1590</v>
      </c>
      <c r="X41" s="256"/>
      <c r="Y41" s="42"/>
      <c r="Z41" s="233"/>
      <c r="AA41" s="233"/>
      <c r="AB41" s="233"/>
      <c r="AC41" s="233"/>
      <c r="AD41" s="233"/>
      <c r="AE41" s="233"/>
    </row>
    <row r="42" spans="2:31" ht="12.75">
      <c r="B42" s="232"/>
      <c r="C42" s="232"/>
      <c r="D42" s="233"/>
      <c r="E42" s="233"/>
      <c r="F42" s="42">
        <v>7</v>
      </c>
      <c r="G42" s="150" t="s">
        <v>460</v>
      </c>
      <c r="H42" s="233"/>
      <c r="I42" s="233">
        <v>53</v>
      </c>
      <c r="J42" s="340">
        <v>53</v>
      </c>
      <c r="K42" s="43">
        <v>70</v>
      </c>
      <c r="L42" s="234">
        <v>8.04</v>
      </c>
      <c r="M42" s="235">
        <v>0.31</v>
      </c>
      <c r="N42" s="43">
        <v>785</v>
      </c>
      <c r="O42" s="233">
        <v>25</v>
      </c>
      <c r="P42" s="341"/>
      <c r="Q42" s="42"/>
      <c r="R42" s="43">
        <f t="shared" si="11"/>
        <v>53</v>
      </c>
      <c r="S42" s="43">
        <f t="shared" si="12"/>
        <v>53</v>
      </c>
      <c r="T42" s="43">
        <f t="shared" si="13"/>
        <v>3710</v>
      </c>
      <c r="U42" s="43">
        <f t="shared" si="14"/>
        <v>16.43</v>
      </c>
      <c r="V42" s="43">
        <f t="shared" si="15"/>
        <v>41605</v>
      </c>
      <c r="W42" s="43">
        <f t="shared" si="16"/>
        <v>1325</v>
      </c>
      <c r="X42" s="256"/>
      <c r="Y42" s="42"/>
      <c r="Z42" s="233"/>
      <c r="AA42" s="233"/>
      <c r="AB42" s="233"/>
      <c r="AC42" s="233"/>
      <c r="AD42" s="233"/>
      <c r="AE42" s="233"/>
    </row>
    <row r="43" spans="2:31" ht="12.75">
      <c r="B43" s="232"/>
      <c r="C43" s="232"/>
      <c r="D43" s="233"/>
      <c r="E43" s="233"/>
      <c r="F43" s="42">
        <v>8</v>
      </c>
      <c r="G43" s="150" t="s">
        <v>465</v>
      </c>
      <c r="H43" s="233"/>
      <c r="I43" s="233">
        <v>53</v>
      </c>
      <c r="J43" s="340">
        <v>53</v>
      </c>
      <c r="K43" s="43">
        <v>70</v>
      </c>
      <c r="L43" s="234">
        <v>8.04</v>
      </c>
      <c r="M43" s="235">
        <v>0.27</v>
      </c>
      <c r="N43" s="43">
        <v>650</v>
      </c>
      <c r="O43" s="233">
        <v>10</v>
      </c>
      <c r="P43" s="341"/>
      <c r="Q43" s="42"/>
      <c r="R43" s="43">
        <f t="shared" si="11"/>
        <v>53</v>
      </c>
      <c r="S43" s="43">
        <f t="shared" si="12"/>
        <v>53</v>
      </c>
      <c r="T43" s="43">
        <f t="shared" si="13"/>
        <v>3710</v>
      </c>
      <c r="U43" s="43">
        <f t="shared" si="14"/>
        <v>14.31</v>
      </c>
      <c r="V43" s="43">
        <f t="shared" si="15"/>
        <v>34450</v>
      </c>
      <c r="W43" s="43">
        <f t="shared" si="16"/>
        <v>530</v>
      </c>
      <c r="X43" s="256"/>
      <c r="Y43" s="42"/>
      <c r="Z43" s="233"/>
      <c r="AA43" s="233"/>
      <c r="AB43" s="233"/>
      <c r="AC43" s="233"/>
      <c r="AD43" s="233"/>
      <c r="AE43" s="233"/>
    </row>
    <row r="44" spans="2:31" ht="12.75">
      <c r="B44" s="232"/>
      <c r="C44" s="232"/>
      <c r="D44" s="233"/>
      <c r="E44" s="233"/>
      <c r="F44" s="42">
        <v>9</v>
      </c>
      <c r="G44" s="150" t="s">
        <v>352</v>
      </c>
      <c r="H44" s="233"/>
      <c r="I44" s="233">
        <v>53</v>
      </c>
      <c r="J44" s="340">
        <v>53</v>
      </c>
      <c r="K44" s="43">
        <v>70</v>
      </c>
      <c r="L44" s="234">
        <v>7.86</v>
      </c>
      <c r="M44" s="235">
        <v>0.21</v>
      </c>
      <c r="N44" s="43">
        <v>400</v>
      </c>
      <c r="O44" s="233">
        <v>5</v>
      </c>
      <c r="P44" s="341"/>
      <c r="Q44" s="42"/>
      <c r="R44" s="43">
        <f t="shared" si="11"/>
        <v>53</v>
      </c>
      <c r="S44" s="43">
        <f t="shared" si="12"/>
        <v>53</v>
      </c>
      <c r="T44" s="43">
        <f t="shared" si="13"/>
        <v>3710</v>
      </c>
      <c r="U44" s="43">
        <f t="shared" si="14"/>
        <v>11.129999999999999</v>
      </c>
      <c r="V44" s="43">
        <f t="shared" si="15"/>
        <v>21200</v>
      </c>
      <c r="W44" s="43">
        <f t="shared" si="16"/>
        <v>265</v>
      </c>
      <c r="X44" s="256"/>
      <c r="Y44" s="42"/>
      <c r="Z44" s="233"/>
      <c r="AA44" s="233"/>
      <c r="AB44" s="233"/>
      <c r="AC44" s="233"/>
      <c r="AD44" s="233"/>
      <c r="AE44" s="233"/>
    </row>
    <row r="45" spans="2:31" ht="12.75">
      <c r="B45" s="232"/>
      <c r="C45" s="232"/>
      <c r="D45" s="233"/>
      <c r="E45" s="233"/>
      <c r="F45" s="42">
        <v>10</v>
      </c>
      <c r="G45" s="150" t="s">
        <v>847</v>
      </c>
      <c r="H45" s="233"/>
      <c r="I45" s="233">
        <v>53</v>
      </c>
      <c r="J45" s="340">
        <v>53</v>
      </c>
      <c r="K45" s="43">
        <v>50</v>
      </c>
      <c r="L45" s="234">
        <v>7.71</v>
      </c>
      <c r="M45" s="235">
        <v>0.23</v>
      </c>
      <c r="N45" s="43">
        <v>300</v>
      </c>
      <c r="O45" s="233">
        <v>5</v>
      </c>
      <c r="P45" s="341"/>
      <c r="Q45" s="42"/>
      <c r="R45" s="43">
        <f t="shared" si="11"/>
        <v>53</v>
      </c>
      <c r="S45" s="43">
        <f t="shared" si="12"/>
        <v>53</v>
      </c>
      <c r="T45" s="43">
        <f t="shared" si="13"/>
        <v>2650</v>
      </c>
      <c r="U45" s="43">
        <f t="shared" si="14"/>
        <v>12.190000000000001</v>
      </c>
      <c r="V45" s="43">
        <f t="shared" si="15"/>
        <v>15900</v>
      </c>
      <c r="W45" s="43">
        <f t="shared" si="16"/>
        <v>265</v>
      </c>
      <c r="X45" s="256"/>
      <c r="Y45" s="42"/>
      <c r="Z45" s="233"/>
      <c r="AA45" s="233"/>
      <c r="AB45" s="233"/>
      <c r="AC45" s="233"/>
      <c r="AD45" s="233"/>
      <c r="AE45" s="233"/>
    </row>
    <row r="46" spans="2:31" ht="12.75">
      <c r="B46" s="232"/>
      <c r="C46" s="232"/>
      <c r="D46" s="233"/>
      <c r="E46" s="233"/>
      <c r="F46" s="42">
        <v>11</v>
      </c>
      <c r="G46" s="150" t="s">
        <v>848</v>
      </c>
      <c r="H46" s="233"/>
      <c r="I46" s="233">
        <v>53</v>
      </c>
      <c r="J46" s="340">
        <v>53</v>
      </c>
      <c r="K46" s="43">
        <v>20</v>
      </c>
      <c r="L46" s="234">
        <v>7.7</v>
      </c>
      <c r="M46" s="235">
        <v>0.21</v>
      </c>
      <c r="N46" s="43">
        <v>180</v>
      </c>
      <c r="O46" s="233">
        <v>0</v>
      </c>
      <c r="P46" s="341"/>
      <c r="Q46" s="42"/>
      <c r="R46" s="43">
        <f t="shared" si="11"/>
        <v>53</v>
      </c>
      <c r="S46" s="43">
        <f t="shared" si="12"/>
        <v>53</v>
      </c>
      <c r="T46" s="43">
        <f t="shared" si="13"/>
        <v>1060</v>
      </c>
      <c r="U46" s="43">
        <f t="shared" si="14"/>
        <v>11.129999999999999</v>
      </c>
      <c r="V46" s="43">
        <f t="shared" si="15"/>
        <v>9540</v>
      </c>
      <c r="W46" s="43">
        <f t="shared" si="16"/>
        <v>0</v>
      </c>
      <c r="X46" s="256"/>
      <c r="Y46" s="42"/>
      <c r="Z46" s="233"/>
      <c r="AA46" s="233"/>
      <c r="AB46" s="233"/>
      <c r="AC46" s="233"/>
      <c r="AD46" s="233"/>
      <c r="AE46" s="233"/>
    </row>
    <row r="47" spans="2:31" ht="12.75">
      <c r="B47" s="232"/>
      <c r="C47" s="327"/>
      <c r="D47" s="346"/>
      <c r="E47" s="233"/>
      <c r="F47" s="42">
        <v>12</v>
      </c>
      <c r="G47" s="150" t="s">
        <v>849</v>
      </c>
      <c r="H47" s="233">
        <v>53</v>
      </c>
      <c r="I47" s="233"/>
      <c r="J47" s="340">
        <v>53</v>
      </c>
      <c r="K47" s="43">
        <v>20</v>
      </c>
      <c r="L47" s="234">
        <v>7.6</v>
      </c>
      <c r="M47" s="235">
        <v>0.21</v>
      </c>
      <c r="N47" s="43">
        <v>50</v>
      </c>
      <c r="O47" s="233">
        <v>0</v>
      </c>
      <c r="P47" s="341"/>
      <c r="Q47" s="42">
        <f>H47</f>
        <v>53</v>
      </c>
      <c r="R47" s="43"/>
      <c r="S47" s="43">
        <f>J47</f>
        <v>53</v>
      </c>
      <c r="T47" s="43">
        <f t="shared" si="13"/>
        <v>1060</v>
      </c>
      <c r="U47" s="43">
        <f t="shared" si="14"/>
        <v>11.129999999999999</v>
      </c>
      <c r="V47" s="43">
        <f t="shared" si="15"/>
        <v>2650</v>
      </c>
      <c r="W47" s="43">
        <f t="shared" si="16"/>
        <v>0</v>
      </c>
      <c r="X47" s="256"/>
      <c r="Y47" s="42"/>
      <c r="Z47" s="233"/>
      <c r="AA47" s="233"/>
      <c r="AB47" s="233"/>
      <c r="AC47" s="233"/>
      <c r="AD47" s="233"/>
      <c r="AE47" s="233"/>
    </row>
    <row r="48" spans="2:31" ht="12.75">
      <c r="B48" s="232"/>
      <c r="C48" s="327"/>
      <c r="D48" s="346"/>
      <c r="E48" s="233"/>
      <c r="F48" s="42"/>
      <c r="G48" s="150"/>
      <c r="H48" s="233"/>
      <c r="I48" s="233"/>
      <c r="J48" s="340"/>
      <c r="K48" s="43"/>
      <c r="L48" s="234"/>
      <c r="M48" s="235"/>
      <c r="N48" s="43"/>
      <c r="O48" s="233"/>
      <c r="P48" s="341"/>
      <c r="Q48" s="42"/>
      <c r="R48" s="43"/>
      <c r="S48" s="43"/>
      <c r="T48" s="43"/>
      <c r="U48" s="43"/>
      <c r="V48" s="43"/>
      <c r="W48" s="43"/>
      <c r="X48" s="256"/>
      <c r="Y48" s="42"/>
      <c r="Z48" s="233"/>
      <c r="AA48" s="233"/>
      <c r="AB48" s="233"/>
      <c r="AC48" s="233"/>
      <c r="AD48" s="233"/>
      <c r="AE48" s="233"/>
    </row>
    <row r="49" spans="2:31" ht="12.75">
      <c r="B49" s="232" t="s">
        <v>850</v>
      </c>
      <c r="C49" s="327" t="s">
        <v>839</v>
      </c>
      <c r="D49" s="283" t="s">
        <v>747</v>
      </c>
      <c r="E49" s="233" t="s">
        <v>842</v>
      </c>
      <c r="F49" s="42">
        <v>1</v>
      </c>
      <c r="G49" s="150" t="s">
        <v>843</v>
      </c>
      <c r="H49" s="233"/>
      <c r="I49" s="233">
        <v>145</v>
      </c>
      <c r="J49" s="340">
        <v>145</v>
      </c>
      <c r="K49" s="43">
        <v>20</v>
      </c>
      <c r="L49" s="234">
        <v>8.05</v>
      </c>
      <c r="M49" s="235">
        <v>0.21</v>
      </c>
      <c r="N49" s="43">
        <v>300</v>
      </c>
      <c r="O49" s="233">
        <v>15</v>
      </c>
      <c r="P49" s="341"/>
      <c r="Q49" s="42"/>
      <c r="R49" s="43">
        <f>I49</f>
        <v>145</v>
      </c>
      <c r="S49" s="43">
        <f>J49</f>
        <v>145</v>
      </c>
      <c r="T49" s="43">
        <f>K49*S49</f>
        <v>2900</v>
      </c>
      <c r="U49" s="43">
        <f>M49*S49</f>
        <v>30.45</v>
      </c>
      <c r="V49" s="43">
        <f>N49*S49</f>
        <v>43500</v>
      </c>
      <c r="W49" s="43">
        <f>O49*S49</f>
        <v>2175</v>
      </c>
      <c r="X49" s="256"/>
      <c r="Y49" s="42"/>
      <c r="Z49" s="233"/>
      <c r="AA49" s="233"/>
      <c r="AB49" s="233"/>
      <c r="AC49" s="233"/>
      <c r="AD49" s="233"/>
      <c r="AE49" s="233"/>
    </row>
    <row r="50" spans="2:31" ht="12.75">
      <c r="B50" s="232"/>
      <c r="C50" s="327"/>
      <c r="D50" s="258"/>
      <c r="E50" s="233" t="s">
        <v>844</v>
      </c>
      <c r="F50" s="42">
        <v>2</v>
      </c>
      <c r="G50" s="150" t="s">
        <v>322</v>
      </c>
      <c r="H50" s="233"/>
      <c r="I50" s="233">
        <v>115</v>
      </c>
      <c r="J50" s="340"/>
      <c r="K50" s="43"/>
      <c r="L50" s="234"/>
      <c r="M50" s="235"/>
      <c r="N50" s="43"/>
      <c r="O50" s="233"/>
      <c r="P50" s="341"/>
      <c r="Q50" s="42"/>
      <c r="R50" s="43"/>
      <c r="S50" s="43"/>
      <c r="T50" s="43"/>
      <c r="U50" s="43"/>
      <c r="V50" s="43"/>
      <c r="W50" s="43"/>
      <c r="X50" s="256"/>
      <c r="Y50" s="42"/>
      <c r="Z50" s="233"/>
      <c r="AA50" s="233"/>
      <c r="AB50" s="233"/>
      <c r="AC50" s="233"/>
      <c r="AD50" s="233"/>
      <c r="AE50" s="233"/>
    </row>
    <row r="51" spans="2:31" ht="12.75">
      <c r="B51" s="232"/>
      <c r="C51" s="327"/>
      <c r="D51" s="258"/>
      <c r="E51" s="233"/>
      <c r="F51" s="42">
        <v>3</v>
      </c>
      <c r="G51" s="150" t="s">
        <v>458</v>
      </c>
      <c r="H51" s="233"/>
      <c r="I51" s="233">
        <v>145</v>
      </c>
      <c r="J51" s="340">
        <v>145</v>
      </c>
      <c r="K51" s="43">
        <v>20</v>
      </c>
      <c r="L51" s="234">
        <v>7.87</v>
      </c>
      <c r="M51" s="235">
        <v>0.31</v>
      </c>
      <c r="N51" s="43">
        <v>800</v>
      </c>
      <c r="O51" s="233">
        <v>80</v>
      </c>
      <c r="P51" s="341"/>
      <c r="Q51" s="42"/>
      <c r="R51" s="43">
        <f aca="true" t="shared" si="17" ref="R51:S54">I51</f>
        <v>145</v>
      </c>
      <c r="S51" s="43">
        <f t="shared" si="17"/>
        <v>145</v>
      </c>
      <c r="T51" s="43">
        <f>K51*S51</f>
        <v>2900</v>
      </c>
      <c r="U51" s="43">
        <f>M51*S51</f>
        <v>44.95</v>
      </c>
      <c r="V51" s="43">
        <f>N51*S51</f>
        <v>116000</v>
      </c>
      <c r="W51" s="43">
        <f>O51*S51</f>
        <v>11600</v>
      </c>
      <c r="X51" s="256"/>
      <c r="Y51" s="42"/>
      <c r="Z51" s="233"/>
      <c r="AA51" s="233"/>
      <c r="AB51" s="233"/>
      <c r="AC51" s="233"/>
      <c r="AD51" s="233"/>
      <c r="AE51" s="233"/>
    </row>
    <row r="52" spans="2:31" ht="12.75">
      <c r="B52" s="232"/>
      <c r="C52" s="327"/>
      <c r="D52" s="258"/>
      <c r="E52" s="233"/>
      <c r="F52" s="42">
        <v>4</v>
      </c>
      <c r="G52" s="150" t="s">
        <v>460</v>
      </c>
      <c r="H52" s="233"/>
      <c r="I52" s="233">
        <v>145</v>
      </c>
      <c r="J52" s="340">
        <v>145</v>
      </c>
      <c r="K52" s="43">
        <v>35</v>
      </c>
      <c r="L52" s="234">
        <v>8.03</v>
      </c>
      <c r="M52" s="235">
        <v>0.31</v>
      </c>
      <c r="N52" s="43">
        <v>785</v>
      </c>
      <c r="O52" s="233">
        <v>41</v>
      </c>
      <c r="P52" s="341"/>
      <c r="Q52" s="42"/>
      <c r="R52" s="43">
        <f t="shared" si="17"/>
        <v>145</v>
      </c>
      <c r="S52" s="43">
        <f t="shared" si="17"/>
        <v>145</v>
      </c>
      <c r="T52" s="43">
        <f>K52*S52</f>
        <v>5075</v>
      </c>
      <c r="U52" s="43">
        <f>M52*S52</f>
        <v>44.95</v>
      </c>
      <c r="V52" s="43">
        <f>N52*S52</f>
        <v>113825</v>
      </c>
      <c r="W52" s="43">
        <f>O52*S52</f>
        <v>5945</v>
      </c>
      <c r="X52" s="256"/>
      <c r="Y52" s="42"/>
      <c r="Z52" s="233"/>
      <c r="AA52" s="233"/>
      <c r="AB52" s="233"/>
      <c r="AC52" s="233"/>
      <c r="AD52" s="233"/>
      <c r="AE52" s="233"/>
    </row>
    <row r="53" spans="2:31" ht="12.75">
      <c r="B53" s="232"/>
      <c r="C53" s="327"/>
      <c r="D53" s="258"/>
      <c r="E53" s="233"/>
      <c r="F53" s="42">
        <v>5</v>
      </c>
      <c r="G53" s="150" t="s">
        <v>308</v>
      </c>
      <c r="H53" s="233"/>
      <c r="I53" s="233">
        <v>145</v>
      </c>
      <c r="J53" s="340">
        <v>145</v>
      </c>
      <c r="K53" s="43">
        <v>35</v>
      </c>
      <c r="L53" s="234">
        <v>7.93</v>
      </c>
      <c r="M53" s="235">
        <v>0.31</v>
      </c>
      <c r="N53" s="43">
        <v>545</v>
      </c>
      <c r="O53" s="233">
        <v>30</v>
      </c>
      <c r="P53" s="341"/>
      <c r="Q53" s="42"/>
      <c r="R53" s="43">
        <f t="shared" si="17"/>
        <v>145</v>
      </c>
      <c r="S53" s="43">
        <f t="shared" si="17"/>
        <v>145</v>
      </c>
      <c r="T53" s="43">
        <f>K53*S53</f>
        <v>5075</v>
      </c>
      <c r="U53" s="43">
        <f>M53*S53</f>
        <v>44.95</v>
      </c>
      <c r="V53" s="43">
        <f>N53*S53</f>
        <v>79025</v>
      </c>
      <c r="W53" s="43">
        <f>O53*S53</f>
        <v>4350</v>
      </c>
      <c r="X53" s="256"/>
      <c r="Y53" s="42"/>
      <c r="Z53" s="233"/>
      <c r="AA53" s="233"/>
      <c r="AB53" s="233"/>
      <c r="AC53" s="233"/>
      <c r="AD53" s="233"/>
      <c r="AE53" s="233"/>
    </row>
    <row r="54" spans="2:31" ht="12.75">
      <c r="B54" s="232"/>
      <c r="C54" s="327"/>
      <c r="D54" s="258"/>
      <c r="E54" s="233"/>
      <c r="F54" s="42">
        <v>6</v>
      </c>
      <c r="G54" s="150" t="s">
        <v>465</v>
      </c>
      <c r="H54" s="233"/>
      <c r="I54" s="233">
        <v>145</v>
      </c>
      <c r="J54" s="340">
        <v>145</v>
      </c>
      <c r="K54" s="43">
        <v>35</v>
      </c>
      <c r="L54" s="234">
        <v>7.87</v>
      </c>
      <c r="M54" s="235">
        <v>0.37</v>
      </c>
      <c r="N54" s="43">
        <v>381</v>
      </c>
      <c r="O54" s="233">
        <v>20</v>
      </c>
      <c r="P54" s="341"/>
      <c r="Q54" s="42"/>
      <c r="R54" s="43">
        <f t="shared" si="17"/>
        <v>145</v>
      </c>
      <c r="S54" s="43">
        <f t="shared" si="17"/>
        <v>145</v>
      </c>
      <c r="T54" s="43">
        <f>K54*S54</f>
        <v>5075</v>
      </c>
      <c r="U54" s="43">
        <f>M54*S54</f>
        <v>53.65</v>
      </c>
      <c r="V54" s="43">
        <f>N54*S54</f>
        <v>55245</v>
      </c>
      <c r="W54" s="43">
        <f>O54*S54</f>
        <v>2900</v>
      </c>
      <c r="X54" s="256"/>
      <c r="Y54" s="42"/>
      <c r="Z54" s="233"/>
      <c r="AA54" s="233"/>
      <c r="AB54" s="233"/>
      <c r="AC54" s="233"/>
      <c r="AD54" s="233"/>
      <c r="AE54" s="233"/>
    </row>
    <row r="55" spans="2:31" ht="12.75">
      <c r="B55" s="232"/>
      <c r="C55" s="327"/>
      <c r="D55" s="258"/>
      <c r="E55" s="233"/>
      <c r="F55" s="42">
        <v>7</v>
      </c>
      <c r="G55" s="150" t="s">
        <v>336</v>
      </c>
      <c r="H55" s="233">
        <v>145</v>
      </c>
      <c r="I55" s="233"/>
      <c r="J55" s="340">
        <v>145</v>
      </c>
      <c r="K55" s="43">
        <v>20</v>
      </c>
      <c r="L55" s="234">
        <v>7.6</v>
      </c>
      <c r="M55" s="235">
        <v>0.23</v>
      </c>
      <c r="N55" s="43">
        <v>273</v>
      </c>
      <c r="O55" s="233">
        <v>10</v>
      </c>
      <c r="P55" s="341"/>
      <c r="Q55" s="42">
        <f>H55</f>
        <v>145</v>
      </c>
      <c r="R55" s="43"/>
      <c r="S55" s="43">
        <f>J55</f>
        <v>145</v>
      </c>
      <c r="T55" s="43">
        <f>K55*S55</f>
        <v>2900</v>
      </c>
      <c r="U55" s="43">
        <f>M55*S55</f>
        <v>33.35</v>
      </c>
      <c r="V55" s="43">
        <f>N55*S55</f>
        <v>39585</v>
      </c>
      <c r="W55" s="43">
        <f>O55*S55</f>
        <v>1450</v>
      </c>
      <c r="X55" s="256"/>
      <c r="Y55" s="42"/>
      <c r="Z55" s="233"/>
      <c r="AA55" s="233"/>
      <c r="AB55" s="233"/>
      <c r="AC55" s="233"/>
      <c r="AD55" s="233"/>
      <c r="AE55" s="233"/>
    </row>
    <row r="56" spans="2:31" ht="12.75">
      <c r="B56" s="232"/>
      <c r="C56" s="327"/>
      <c r="D56" s="258"/>
      <c r="E56" s="233"/>
      <c r="F56" s="42"/>
      <c r="G56" s="150"/>
      <c r="H56" s="233"/>
      <c r="I56" s="233"/>
      <c r="J56" s="340"/>
      <c r="K56" s="43"/>
      <c r="L56" s="234"/>
      <c r="M56" s="235"/>
      <c r="N56" s="43"/>
      <c r="O56" s="233"/>
      <c r="P56" s="341"/>
      <c r="Q56" s="42"/>
      <c r="R56" s="43"/>
      <c r="S56" s="43"/>
      <c r="T56" s="43"/>
      <c r="U56" s="43"/>
      <c r="V56" s="43"/>
      <c r="W56" s="43"/>
      <c r="X56" s="256"/>
      <c r="Y56" s="42"/>
      <c r="Z56" s="233"/>
      <c r="AA56" s="233"/>
      <c r="AB56" s="233"/>
      <c r="AC56" s="233"/>
      <c r="AD56" s="233"/>
      <c r="AE56" s="233"/>
    </row>
    <row r="57" spans="2:31" ht="12.75">
      <c r="B57" s="232"/>
      <c r="C57" s="327"/>
      <c r="D57" s="283" t="s">
        <v>769</v>
      </c>
      <c r="E57" s="233" t="s">
        <v>842</v>
      </c>
      <c r="F57" s="42">
        <v>1</v>
      </c>
      <c r="G57" s="150" t="s">
        <v>843</v>
      </c>
      <c r="H57" s="233"/>
      <c r="I57" s="233">
        <v>56</v>
      </c>
      <c r="J57" s="340">
        <v>56</v>
      </c>
      <c r="K57" s="43">
        <v>20</v>
      </c>
      <c r="L57" s="234">
        <v>8.05</v>
      </c>
      <c r="M57" s="235">
        <v>0.21</v>
      </c>
      <c r="N57" s="43">
        <v>300</v>
      </c>
      <c r="O57" s="233">
        <v>15</v>
      </c>
      <c r="P57" s="341"/>
      <c r="Q57" s="42"/>
      <c r="R57" s="43">
        <f>I57</f>
        <v>56</v>
      </c>
      <c r="S57" s="43">
        <f>J57</f>
        <v>56</v>
      </c>
      <c r="T57" s="43">
        <f>K57*S57</f>
        <v>1120</v>
      </c>
      <c r="U57" s="43">
        <f>M57*S57</f>
        <v>11.76</v>
      </c>
      <c r="V57" s="43">
        <f>N57*S57</f>
        <v>16800</v>
      </c>
      <c r="W57" s="43">
        <f>O57*S57</f>
        <v>840</v>
      </c>
      <c r="X57" s="256"/>
      <c r="Y57" s="42"/>
      <c r="Z57" s="233"/>
      <c r="AA57" s="233"/>
      <c r="AB57" s="233"/>
      <c r="AC57" s="233"/>
      <c r="AD57" s="233"/>
      <c r="AE57" s="233"/>
    </row>
    <row r="58" spans="2:31" ht="12.75">
      <c r="B58" s="232"/>
      <c r="C58" s="327"/>
      <c r="D58" s="258"/>
      <c r="E58" s="233" t="s">
        <v>845</v>
      </c>
      <c r="F58" s="42">
        <v>2</v>
      </c>
      <c r="G58" s="150" t="s">
        <v>322</v>
      </c>
      <c r="H58" s="233"/>
      <c r="I58" s="233">
        <v>68</v>
      </c>
      <c r="J58" s="340"/>
      <c r="K58" s="43"/>
      <c r="L58" s="234"/>
      <c r="M58" s="235"/>
      <c r="N58" s="43"/>
      <c r="O58" s="233"/>
      <c r="P58" s="341"/>
      <c r="Q58" s="42"/>
      <c r="R58" s="43"/>
      <c r="S58" s="43"/>
      <c r="T58" s="43"/>
      <c r="U58" s="43"/>
      <c r="V58" s="43"/>
      <c r="W58" s="43"/>
      <c r="X58" s="256"/>
      <c r="Y58" s="42"/>
      <c r="Z58" s="233"/>
      <c r="AA58" s="233"/>
      <c r="AB58" s="233"/>
      <c r="AC58" s="233"/>
      <c r="AD58" s="233"/>
      <c r="AE58" s="233"/>
    </row>
    <row r="59" spans="2:31" ht="12.75">
      <c r="B59" s="232"/>
      <c r="C59" s="327"/>
      <c r="D59" s="258"/>
      <c r="E59" s="233"/>
      <c r="F59" s="42">
        <v>3</v>
      </c>
      <c r="G59" s="150" t="s">
        <v>458</v>
      </c>
      <c r="H59" s="233"/>
      <c r="I59" s="233">
        <v>56</v>
      </c>
      <c r="J59" s="340">
        <v>56</v>
      </c>
      <c r="K59" s="43">
        <v>20</v>
      </c>
      <c r="L59" s="234">
        <v>7.87</v>
      </c>
      <c r="M59" s="235">
        <v>0.31</v>
      </c>
      <c r="N59" s="43">
        <v>800</v>
      </c>
      <c r="O59" s="233">
        <v>80</v>
      </c>
      <c r="P59" s="341"/>
      <c r="Q59" s="42"/>
      <c r="R59" s="43">
        <f aca="true" t="shared" si="18" ref="R59:S62">I59</f>
        <v>56</v>
      </c>
      <c r="S59" s="43">
        <f t="shared" si="18"/>
        <v>56</v>
      </c>
      <c r="T59" s="43">
        <f aca="true" t="shared" si="19" ref="T59:T64">K59*S59</f>
        <v>1120</v>
      </c>
      <c r="U59" s="43">
        <f aca="true" t="shared" si="20" ref="U59:U64">M59*S59</f>
        <v>17.36</v>
      </c>
      <c r="V59" s="43">
        <f aca="true" t="shared" si="21" ref="V59:V64">N59*S59</f>
        <v>44800</v>
      </c>
      <c r="W59" s="43">
        <f aca="true" t="shared" si="22" ref="W59:W64">O59*S59</f>
        <v>4480</v>
      </c>
      <c r="X59" s="256"/>
      <c r="Y59" s="42"/>
      <c r="Z59" s="233"/>
      <c r="AA59" s="233"/>
      <c r="AB59" s="233"/>
      <c r="AC59" s="233"/>
      <c r="AD59" s="233"/>
      <c r="AE59" s="233"/>
    </row>
    <row r="60" spans="2:31" ht="12.75">
      <c r="B60" s="232"/>
      <c r="C60" s="327"/>
      <c r="D60" s="258"/>
      <c r="E60" s="233"/>
      <c r="F60" s="42">
        <v>4</v>
      </c>
      <c r="G60" s="150" t="s">
        <v>460</v>
      </c>
      <c r="H60" s="233"/>
      <c r="I60" s="233">
        <v>56</v>
      </c>
      <c r="J60" s="340">
        <v>56</v>
      </c>
      <c r="K60" s="43">
        <v>35</v>
      </c>
      <c r="L60" s="234">
        <v>8.03</v>
      </c>
      <c r="M60" s="235">
        <v>0.31</v>
      </c>
      <c r="N60" s="43">
        <v>785</v>
      </c>
      <c r="O60" s="233">
        <v>41</v>
      </c>
      <c r="P60" s="341"/>
      <c r="Q60" s="42"/>
      <c r="R60" s="43">
        <f t="shared" si="18"/>
        <v>56</v>
      </c>
      <c r="S60" s="43">
        <f t="shared" si="18"/>
        <v>56</v>
      </c>
      <c r="T60" s="43">
        <f t="shared" si="19"/>
        <v>1960</v>
      </c>
      <c r="U60" s="43">
        <f t="shared" si="20"/>
        <v>17.36</v>
      </c>
      <c r="V60" s="43">
        <f t="shared" si="21"/>
        <v>43960</v>
      </c>
      <c r="W60" s="43">
        <f t="shared" si="22"/>
        <v>2296</v>
      </c>
      <c r="X60" s="256"/>
      <c r="Y60" s="42"/>
      <c r="Z60" s="233"/>
      <c r="AA60" s="233"/>
      <c r="AB60" s="233"/>
      <c r="AC60" s="233"/>
      <c r="AD60" s="233"/>
      <c r="AE60" s="233"/>
    </row>
    <row r="61" spans="2:31" ht="12.75">
      <c r="B61" s="232"/>
      <c r="C61" s="327"/>
      <c r="D61" s="258"/>
      <c r="E61" s="233"/>
      <c r="F61" s="42">
        <v>5</v>
      </c>
      <c r="G61" s="150" t="s">
        <v>308</v>
      </c>
      <c r="H61" s="233"/>
      <c r="I61" s="233">
        <v>56</v>
      </c>
      <c r="J61" s="340">
        <v>56</v>
      </c>
      <c r="K61" s="43">
        <v>35</v>
      </c>
      <c r="L61" s="234">
        <v>7.93</v>
      </c>
      <c r="M61" s="235">
        <v>0.31</v>
      </c>
      <c r="N61" s="43">
        <v>545</v>
      </c>
      <c r="O61" s="233">
        <v>30</v>
      </c>
      <c r="P61" s="341"/>
      <c r="Q61" s="42"/>
      <c r="R61" s="43">
        <f t="shared" si="18"/>
        <v>56</v>
      </c>
      <c r="S61" s="43">
        <f t="shared" si="18"/>
        <v>56</v>
      </c>
      <c r="T61" s="43">
        <f t="shared" si="19"/>
        <v>1960</v>
      </c>
      <c r="U61" s="43">
        <f t="shared" si="20"/>
        <v>17.36</v>
      </c>
      <c r="V61" s="43">
        <f t="shared" si="21"/>
        <v>30520</v>
      </c>
      <c r="W61" s="43">
        <f t="shared" si="22"/>
        <v>1680</v>
      </c>
      <c r="X61" s="256"/>
      <c r="Y61" s="42"/>
      <c r="Z61" s="233"/>
      <c r="AA61" s="233"/>
      <c r="AB61" s="233"/>
      <c r="AC61" s="233"/>
      <c r="AD61" s="233"/>
      <c r="AE61" s="233"/>
    </row>
    <row r="62" spans="2:31" ht="12.75">
      <c r="B62" s="232"/>
      <c r="C62" s="327"/>
      <c r="D62" s="258"/>
      <c r="E62" s="233"/>
      <c r="F62" s="42">
        <v>6</v>
      </c>
      <c r="G62" s="150" t="s">
        <v>465</v>
      </c>
      <c r="H62" s="233"/>
      <c r="I62" s="233">
        <v>56</v>
      </c>
      <c r="J62" s="340">
        <v>56</v>
      </c>
      <c r="K62" s="43">
        <v>35</v>
      </c>
      <c r="L62" s="234">
        <v>7.87</v>
      </c>
      <c r="M62" s="235">
        <v>0.37</v>
      </c>
      <c r="N62" s="43">
        <v>381</v>
      </c>
      <c r="O62" s="233">
        <v>20</v>
      </c>
      <c r="P62" s="341"/>
      <c r="Q62" s="42"/>
      <c r="R62" s="43">
        <f t="shared" si="18"/>
        <v>56</v>
      </c>
      <c r="S62" s="43">
        <f t="shared" si="18"/>
        <v>56</v>
      </c>
      <c r="T62" s="43">
        <f t="shared" si="19"/>
        <v>1960</v>
      </c>
      <c r="U62" s="43">
        <f t="shared" si="20"/>
        <v>20.72</v>
      </c>
      <c r="V62" s="43">
        <f t="shared" si="21"/>
        <v>21336</v>
      </c>
      <c r="W62" s="43">
        <f t="shared" si="22"/>
        <v>1120</v>
      </c>
      <c r="X62" s="256"/>
      <c r="Y62" s="42"/>
      <c r="Z62" s="233"/>
      <c r="AA62" s="233"/>
      <c r="AB62" s="233"/>
      <c r="AC62" s="233"/>
      <c r="AD62" s="233"/>
      <c r="AE62" s="233"/>
    </row>
    <row r="63" spans="2:31" ht="12.75">
      <c r="B63" s="232"/>
      <c r="C63" s="327"/>
      <c r="D63" s="258"/>
      <c r="E63" s="233"/>
      <c r="F63" s="42">
        <v>7</v>
      </c>
      <c r="G63" s="150" t="s">
        <v>336</v>
      </c>
      <c r="H63" s="233">
        <v>56</v>
      </c>
      <c r="I63" s="233"/>
      <c r="J63" s="340">
        <v>56</v>
      </c>
      <c r="K63" s="43">
        <v>20</v>
      </c>
      <c r="L63" s="234">
        <v>7.6</v>
      </c>
      <c r="M63" s="235">
        <v>0.25</v>
      </c>
      <c r="N63" s="43">
        <v>200</v>
      </c>
      <c r="O63" s="233">
        <v>10</v>
      </c>
      <c r="P63" s="341"/>
      <c r="Q63" s="42">
        <f>H63</f>
        <v>56</v>
      </c>
      <c r="R63" s="43"/>
      <c r="S63" s="43">
        <f>J63</f>
        <v>56</v>
      </c>
      <c r="T63" s="43">
        <f t="shared" si="19"/>
        <v>1120</v>
      </c>
      <c r="U63" s="43">
        <f t="shared" si="20"/>
        <v>14</v>
      </c>
      <c r="V63" s="43">
        <f t="shared" si="21"/>
        <v>11200</v>
      </c>
      <c r="W63" s="43">
        <f t="shared" si="22"/>
        <v>560</v>
      </c>
      <c r="X63" s="256"/>
      <c r="Y63" s="42"/>
      <c r="Z63" s="233"/>
      <c r="AA63" s="233"/>
      <c r="AB63" s="233"/>
      <c r="AC63" s="233"/>
      <c r="AD63" s="233"/>
      <c r="AE63" s="233"/>
    </row>
    <row r="64" spans="2:31" ht="12.75">
      <c r="B64" s="232"/>
      <c r="C64" s="327"/>
      <c r="D64" s="258"/>
      <c r="E64" s="233"/>
      <c r="F64" s="42">
        <v>8</v>
      </c>
      <c r="G64" s="150" t="s">
        <v>343</v>
      </c>
      <c r="H64" s="233">
        <v>56</v>
      </c>
      <c r="I64" s="233"/>
      <c r="J64" s="340">
        <v>56</v>
      </c>
      <c r="K64" s="43">
        <v>20</v>
      </c>
      <c r="L64" s="234">
        <v>7.6</v>
      </c>
      <c r="M64" s="235">
        <v>0.21</v>
      </c>
      <c r="N64" s="43">
        <v>80</v>
      </c>
      <c r="O64" s="233">
        <v>5</v>
      </c>
      <c r="P64" s="341"/>
      <c r="Q64" s="42">
        <f>H64</f>
        <v>56</v>
      </c>
      <c r="R64" s="43"/>
      <c r="S64" s="43">
        <f>J64</f>
        <v>56</v>
      </c>
      <c r="T64" s="43">
        <f t="shared" si="19"/>
        <v>1120</v>
      </c>
      <c r="U64" s="43">
        <f t="shared" si="20"/>
        <v>11.76</v>
      </c>
      <c r="V64" s="43">
        <f t="shared" si="21"/>
        <v>4480</v>
      </c>
      <c r="W64" s="43">
        <f t="shared" si="22"/>
        <v>280</v>
      </c>
      <c r="X64" s="256"/>
      <c r="Y64" s="42"/>
      <c r="Z64" s="233"/>
      <c r="AA64" s="233"/>
      <c r="AB64" s="233"/>
      <c r="AC64" s="233"/>
      <c r="AD64" s="233"/>
      <c r="AE64" s="233"/>
    </row>
    <row r="65" spans="2:31" ht="12.75">
      <c r="B65" s="232"/>
      <c r="C65" s="327"/>
      <c r="D65" s="258"/>
      <c r="E65" s="233"/>
      <c r="F65" s="42"/>
      <c r="G65" s="150"/>
      <c r="H65" s="233"/>
      <c r="I65" s="233"/>
      <c r="J65" s="340"/>
      <c r="K65" s="43"/>
      <c r="L65" s="234"/>
      <c r="M65" s="235"/>
      <c r="N65" s="43"/>
      <c r="O65" s="233"/>
      <c r="P65" s="341"/>
      <c r="Q65" s="42"/>
      <c r="R65" s="43"/>
      <c r="S65" s="43"/>
      <c r="T65" s="43"/>
      <c r="U65" s="43"/>
      <c r="V65" s="43"/>
      <c r="W65" s="43"/>
      <c r="X65" s="256"/>
      <c r="Y65" s="42"/>
      <c r="Z65" s="233"/>
      <c r="AA65" s="233"/>
      <c r="AB65" s="233"/>
      <c r="AC65" s="233"/>
      <c r="AD65" s="233"/>
      <c r="AE65" s="233"/>
    </row>
    <row r="66" spans="2:31" ht="12.75">
      <c r="B66" s="232"/>
      <c r="C66" s="327"/>
      <c r="D66" s="283" t="s">
        <v>769</v>
      </c>
      <c r="E66" s="283" t="s">
        <v>599</v>
      </c>
      <c r="F66" s="42">
        <v>1</v>
      </c>
      <c r="G66" s="150" t="s">
        <v>843</v>
      </c>
      <c r="H66" s="233"/>
      <c r="I66" s="233">
        <v>4</v>
      </c>
      <c r="J66" s="374">
        <v>4</v>
      </c>
      <c r="K66" s="43">
        <v>20</v>
      </c>
      <c r="L66" s="234">
        <v>9.25</v>
      </c>
      <c r="M66" s="235">
        <v>1.03</v>
      </c>
      <c r="N66" s="43">
        <v>227</v>
      </c>
      <c r="O66" s="233">
        <v>10</v>
      </c>
      <c r="P66" s="341"/>
      <c r="Q66" s="42"/>
      <c r="R66" s="43">
        <f>I66</f>
        <v>4</v>
      </c>
      <c r="S66" s="43">
        <f>J66</f>
        <v>4</v>
      </c>
      <c r="T66" s="43">
        <f>K66*S66</f>
        <v>80</v>
      </c>
      <c r="U66" s="43">
        <f>M66*S66</f>
        <v>4.12</v>
      </c>
      <c r="V66" s="43">
        <f>N66*S66</f>
        <v>908</v>
      </c>
      <c r="W66" s="43">
        <f>O66*S66</f>
        <v>40</v>
      </c>
      <c r="X66" s="256"/>
      <c r="Y66" s="42"/>
      <c r="Z66" s="233"/>
      <c r="AA66" s="233"/>
      <c r="AB66" s="233"/>
      <c r="AC66" s="233"/>
      <c r="AD66" s="233"/>
      <c r="AE66" s="233"/>
    </row>
    <row r="67" spans="2:31" ht="12.75">
      <c r="B67" s="232"/>
      <c r="C67" s="232"/>
      <c r="D67" s="283"/>
      <c r="E67" s="283"/>
      <c r="F67" s="42">
        <v>2</v>
      </c>
      <c r="G67" s="150" t="s">
        <v>322</v>
      </c>
      <c r="H67" s="233"/>
      <c r="I67" s="233">
        <v>4</v>
      </c>
      <c r="J67" s="374"/>
      <c r="K67" s="43"/>
      <c r="L67" s="234"/>
      <c r="M67" s="235"/>
      <c r="N67" s="43"/>
      <c r="O67" s="233"/>
      <c r="P67" s="341"/>
      <c r="Q67" s="42"/>
      <c r="R67" s="43"/>
      <c r="S67" s="43"/>
      <c r="T67" s="43"/>
      <c r="U67" s="43"/>
      <c r="V67" s="43"/>
      <c r="W67" s="43"/>
      <c r="X67" s="256"/>
      <c r="Y67" s="42"/>
      <c r="Z67" s="233"/>
      <c r="AA67" s="233"/>
      <c r="AB67" s="233"/>
      <c r="AC67" s="233"/>
      <c r="AD67" s="233"/>
      <c r="AE67" s="233"/>
    </row>
    <row r="68" spans="2:31" ht="12.75">
      <c r="B68" s="232"/>
      <c r="C68" s="232"/>
      <c r="D68" s="283"/>
      <c r="E68" s="283"/>
      <c r="F68" s="42">
        <v>3</v>
      </c>
      <c r="G68" s="150" t="s">
        <v>308</v>
      </c>
      <c r="H68" s="233"/>
      <c r="I68" s="233">
        <v>2</v>
      </c>
      <c r="J68" s="374">
        <v>2</v>
      </c>
      <c r="K68" s="222">
        <v>50</v>
      </c>
      <c r="L68" s="319">
        <v>8.7</v>
      </c>
      <c r="M68" s="320">
        <v>0.94</v>
      </c>
      <c r="N68" s="222">
        <v>550</v>
      </c>
      <c r="O68" s="283">
        <v>20</v>
      </c>
      <c r="P68" s="341"/>
      <c r="Q68" s="42"/>
      <c r="R68" s="43">
        <f aca="true" t="shared" si="23" ref="R68:R76">I68</f>
        <v>2</v>
      </c>
      <c r="S68" s="43">
        <f aca="true" t="shared" si="24" ref="S68:S76">J68</f>
        <v>2</v>
      </c>
      <c r="T68" s="43">
        <f aca="true" t="shared" si="25" ref="T68:T77">K68*S68</f>
        <v>100</v>
      </c>
      <c r="U68" s="43">
        <f aca="true" t="shared" si="26" ref="U68:U77">M68*S68</f>
        <v>1.88</v>
      </c>
      <c r="V68" s="43">
        <f aca="true" t="shared" si="27" ref="V68:V77">N68*S68</f>
        <v>1100</v>
      </c>
      <c r="W68" s="43">
        <f aca="true" t="shared" si="28" ref="W68:W77">O68*S68</f>
        <v>40</v>
      </c>
      <c r="X68" s="256"/>
      <c r="Y68" s="42"/>
      <c r="Z68" s="233"/>
      <c r="AA68" s="233"/>
      <c r="AB68" s="233"/>
      <c r="AC68" s="233"/>
      <c r="AD68" s="233"/>
      <c r="AE68" s="233"/>
    </row>
    <row r="69" spans="2:31" ht="12.75">
      <c r="B69" s="232"/>
      <c r="C69" s="232"/>
      <c r="D69" s="283"/>
      <c r="E69" s="283"/>
      <c r="F69" s="42">
        <v>4</v>
      </c>
      <c r="G69" s="150" t="s">
        <v>336</v>
      </c>
      <c r="H69" s="233"/>
      <c r="I69" s="233">
        <v>2</v>
      </c>
      <c r="J69" s="374">
        <v>2</v>
      </c>
      <c r="K69" s="222">
        <v>70</v>
      </c>
      <c r="L69" s="319">
        <v>7.3</v>
      </c>
      <c r="M69" s="320">
        <v>0.31</v>
      </c>
      <c r="N69" s="222">
        <v>480</v>
      </c>
      <c r="O69" s="283">
        <v>50</v>
      </c>
      <c r="P69" s="341"/>
      <c r="Q69" s="42"/>
      <c r="R69" s="43">
        <f t="shared" si="23"/>
        <v>2</v>
      </c>
      <c r="S69" s="43">
        <f t="shared" si="24"/>
        <v>2</v>
      </c>
      <c r="T69" s="43">
        <f t="shared" si="25"/>
        <v>140</v>
      </c>
      <c r="U69" s="43">
        <f t="shared" si="26"/>
        <v>0.62</v>
      </c>
      <c r="V69" s="43">
        <f t="shared" si="27"/>
        <v>960</v>
      </c>
      <c r="W69" s="43">
        <f t="shared" si="28"/>
        <v>100</v>
      </c>
      <c r="X69" s="256"/>
      <c r="Y69" s="42"/>
      <c r="Z69" s="233"/>
      <c r="AA69" s="233"/>
      <c r="AB69" s="233"/>
      <c r="AC69" s="233"/>
      <c r="AD69" s="233"/>
      <c r="AE69" s="233"/>
    </row>
    <row r="70" spans="2:31" ht="12.75">
      <c r="B70" s="232"/>
      <c r="C70" s="232"/>
      <c r="D70" s="283"/>
      <c r="E70" s="283"/>
      <c r="F70" s="42">
        <v>5</v>
      </c>
      <c r="G70" s="150" t="s">
        <v>343</v>
      </c>
      <c r="H70" s="233"/>
      <c r="I70" s="233">
        <v>2</v>
      </c>
      <c r="J70" s="374">
        <v>2</v>
      </c>
      <c r="K70" s="222">
        <v>70</v>
      </c>
      <c r="L70" s="319">
        <v>7.8</v>
      </c>
      <c r="M70" s="320">
        <v>0.27</v>
      </c>
      <c r="N70" s="222">
        <v>250</v>
      </c>
      <c r="O70" s="283">
        <v>10</v>
      </c>
      <c r="P70" s="341"/>
      <c r="Q70" s="42"/>
      <c r="R70" s="43">
        <f t="shared" si="23"/>
        <v>2</v>
      </c>
      <c r="S70" s="43">
        <f t="shared" si="24"/>
        <v>2</v>
      </c>
      <c r="T70" s="43">
        <f t="shared" si="25"/>
        <v>140</v>
      </c>
      <c r="U70" s="43">
        <f t="shared" si="26"/>
        <v>0.54</v>
      </c>
      <c r="V70" s="43">
        <f t="shared" si="27"/>
        <v>500</v>
      </c>
      <c r="W70" s="43">
        <f t="shared" si="28"/>
        <v>20</v>
      </c>
      <c r="X70" s="256"/>
      <c r="Y70" s="42"/>
      <c r="Z70" s="233"/>
      <c r="AA70" s="233"/>
      <c r="AB70" s="233"/>
      <c r="AC70" s="233"/>
      <c r="AD70" s="233"/>
      <c r="AE70" s="233"/>
    </row>
    <row r="71" spans="2:31" ht="12.75">
      <c r="B71" s="232"/>
      <c r="C71" s="232"/>
      <c r="D71" s="283"/>
      <c r="E71" s="283"/>
      <c r="F71" s="42">
        <v>6</v>
      </c>
      <c r="G71" s="150" t="s">
        <v>458</v>
      </c>
      <c r="H71" s="233"/>
      <c r="I71" s="233">
        <v>2</v>
      </c>
      <c r="J71" s="374">
        <v>2</v>
      </c>
      <c r="K71" s="222">
        <v>70</v>
      </c>
      <c r="L71" s="319">
        <v>9.27</v>
      </c>
      <c r="M71" s="320">
        <v>1.32</v>
      </c>
      <c r="N71" s="222">
        <v>1260</v>
      </c>
      <c r="O71" s="283">
        <v>14</v>
      </c>
      <c r="P71" s="341"/>
      <c r="Q71" s="42"/>
      <c r="R71" s="43">
        <f t="shared" si="23"/>
        <v>2</v>
      </c>
      <c r="S71" s="43">
        <f t="shared" si="24"/>
        <v>2</v>
      </c>
      <c r="T71" s="43">
        <f t="shared" si="25"/>
        <v>140</v>
      </c>
      <c r="U71" s="43">
        <f t="shared" si="26"/>
        <v>2.64</v>
      </c>
      <c r="V71" s="43">
        <f t="shared" si="27"/>
        <v>2520</v>
      </c>
      <c r="W71" s="43">
        <f t="shared" si="28"/>
        <v>28</v>
      </c>
      <c r="X71" s="256"/>
      <c r="Y71" s="42"/>
      <c r="Z71" s="233"/>
      <c r="AA71" s="233"/>
      <c r="AB71" s="233"/>
      <c r="AC71" s="233"/>
      <c r="AD71" s="233"/>
      <c r="AE71" s="233"/>
    </row>
    <row r="72" spans="2:31" ht="12.75">
      <c r="B72" s="232"/>
      <c r="C72" s="232"/>
      <c r="D72" s="283"/>
      <c r="E72" s="283"/>
      <c r="F72" s="42">
        <v>7</v>
      </c>
      <c r="G72" s="150" t="s">
        <v>460</v>
      </c>
      <c r="H72" s="233"/>
      <c r="I72" s="233">
        <v>2</v>
      </c>
      <c r="J72" s="374">
        <v>2</v>
      </c>
      <c r="K72" s="222">
        <v>70</v>
      </c>
      <c r="L72" s="319">
        <v>9.73</v>
      </c>
      <c r="M72" s="320">
        <v>1.86</v>
      </c>
      <c r="N72" s="222">
        <v>1540</v>
      </c>
      <c r="O72" s="283">
        <v>13</v>
      </c>
      <c r="P72" s="341"/>
      <c r="Q72" s="42"/>
      <c r="R72" s="43">
        <f t="shared" si="23"/>
        <v>2</v>
      </c>
      <c r="S72" s="43">
        <f t="shared" si="24"/>
        <v>2</v>
      </c>
      <c r="T72" s="43">
        <f t="shared" si="25"/>
        <v>140</v>
      </c>
      <c r="U72" s="43">
        <f t="shared" si="26"/>
        <v>3.72</v>
      </c>
      <c r="V72" s="43">
        <f t="shared" si="27"/>
        <v>3080</v>
      </c>
      <c r="W72" s="43">
        <f t="shared" si="28"/>
        <v>26</v>
      </c>
      <c r="X72" s="256"/>
      <c r="Y72" s="42"/>
      <c r="Z72" s="233"/>
      <c r="AA72" s="233"/>
      <c r="AB72" s="233"/>
      <c r="AC72" s="233"/>
      <c r="AD72" s="233"/>
      <c r="AE72" s="233"/>
    </row>
    <row r="73" spans="2:31" ht="12.75">
      <c r="B73" s="232"/>
      <c r="C73" s="232"/>
      <c r="D73" s="283"/>
      <c r="E73" s="283"/>
      <c r="F73" s="42">
        <v>8</v>
      </c>
      <c r="G73" s="150" t="s">
        <v>465</v>
      </c>
      <c r="H73" s="233"/>
      <c r="I73" s="233">
        <v>2</v>
      </c>
      <c r="J73" s="374">
        <v>2</v>
      </c>
      <c r="K73" s="222">
        <v>70</v>
      </c>
      <c r="L73" s="319">
        <v>10.12</v>
      </c>
      <c r="M73" s="320">
        <v>2.23</v>
      </c>
      <c r="N73" s="222">
        <v>2080</v>
      </c>
      <c r="O73" s="283">
        <v>28</v>
      </c>
      <c r="P73" s="341"/>
      <c r="Q73" s="42"/>
      <c r="R73" s="43">
        <f t="shared" si="23"/>
        <v>2</v>
      </c>
      <c r="S73" s="43">
        <f t="shared" si="24"/>
        <v>2</v>
      </c>
      <c r="T73" s="43">
        <f t="shared" si="25"/>
        <v>140</v>
      </c>
      <c r="U73" s="43">
        <f t="shared" si="26"/>
        <v>4.46</v>
      </c>
      <c r="V73" s="43">
        <f t="shared" si="27"/>
        <v>4160</v>
      </c>
      <c r="W73" s="43">
        <f t="shared" si="28"/>
        <v>56</v>
      </c>
      <c r="X73" s="256"/>
      <c r="Y73" s="42"/>
      <c r="Z73" s="233"/>
      <c r="AA73" s="233"/>
      <c r="AB73" s="233"/>
      <c r="AC73" s="233"/>
      <c r="AD73" s="233"/>
      <c r="AE73" s="233"/>
    </row>
    <row r="74" spans="2:31" ht="12.75">
      <c r="B74" s="232"/>
      <c r="C74" s="232"/>
      <c r="D74" s="283"/>
      <c r="E74" s="283"/>
      <c r="F74" s="42">
        <v>9</v>
      </c>
      <c r="G74" s="150" t="s">
        <v>352</v>
      </c>
      <c r="H74" s="233"/>
      <c r="I74" s="233">
        <v>2</v>
      </c>
      <c r="J74" s="374">
        <v>2</v>
      </c>
      <c r="K74" s="222">
        <v>70</v>
      </c>
      <c r="L74" s="319">
        <v>10.12</v>
      </c>
      <c r="M74" s="320">
        <v>2.23</v>
      </c>
      <c r="N74" s="321">
        <v>2080</v>
      </c>
      <c r="O74" s="283">
        <v>28</v>
      </c>
      <c r="P74" s="341"/>
      <c r="Q74" s="42"/>
      <c r="R74" s="43">
        <f t="shared" si="23"/>
        <v>2</v>
      </c>
      <c r="S74" s="43">
        <f t="shared" si="24"/>
        <v>2</v>
      </c>
      <c r="T74" s="43">
        <f t="shared" si="25"/>
        <v>140</v>
      </c>
      <c r="U74" s="43">
        <f t="shared" si="26"/>
        <v>4.46</v>
      </c>
      <c r="V74" s="43">
        <f t="shared" si="27"/>
        <v>4160</v>
      </c>
      <c r="W74" s="43">
        <f t="shared" si="28"/>
        <v>56</v>
      </c>
      <c r="X74" s="256"/>
      <c r="Y74" s="42"/>
      <c r="Z74" s="233"/>
      <c r="AA74" s="233"/>
      <c r="AB74" s="233"/>
      <c r="AC74" s="233"/>
      <c r="AD74" s="233"/>
      <c r="AE74" s="233"/>
    </row>
    <row r="75" spans="2:31" ht="12.75">
      <c r="B75" s="232"/>
      <c r="C75" s="232"/>
      <c r="D75" s="283"/>
      <c r="E75" s="283"/>
      <c r="F75" s="42">
        <v>10</v>
      </c>
      <c r="G75" s="150" t="s">
        <v>847</v>
      </c>
      <c r="H75" s="233"/>
      <c r="I75" s="233">
        <v>2</v>
      </c>
      <c r="J75" s="374">
        <v>2</v>
      </c>
      <c r="K75" s="222">
        <v>50</v>
      </c>
      <c r="L75" s="319">
        <v>7.87</v>
      </c>
      <c r="M75" s="320">
        <v>0.29</v>
      </c>
      <c r="N75" s="222">
        <v>56</v>
      </c>
      <c r="O75" s="283">
        <v>7</v>
      </c>
      <c r="P75" s="341"/>
      <c r="Q75" s="42"/>
      <c r="R75" s="43">
        <f t="shared" si="23"/>
        <v>2</v>
      </c>
      <c r="S75" s="43">
        <f t="shared" si="24"/>
        <v>2</v>
      </c>
      <c r="T75" s="43">
        <f t="shared" si="25"/>
        <v>100</v>
      </c>
      <c r="U75" s="43">
        <f t="shared" si="26"/>
        <v>0.58</v>
      </c>
      <c r="V75" s="43">
        <f t="shared" si="27"/>
        <v>112</v>
      </c>
      <c r="W75" s="43">
        <f t="shared" si="28"/>
        <v>14</v>
      </c>
      <c r="X75" s="256"/>
      <c r="Y75" s="42"/>
      <c r="Z75" s="233"/>
      <c r="AA75" s="233"/>
      <c r="AB75" s="233"/>
      <c r="AC75" s="233"/>
      <c r="AD75" s="233"/>
      <c r="AE75" s="233"/>
    </row>
    <row r="76" spans="2:31" ht="12.75">
      <c r="B76" s="232"/>
      <c r="C76" s="232"/>
      <c r="D76" s="283"/>
      <c r="E76" s="283"/>
      <c r="F76" s="42">
        <v>11</v>
      </c>
      <c r="G76" s="150" t="s">
        <v>848</v>
      </c>
      <c r="H76" s="233"/>
      <c r="I76" s="233">
        <v>2</v>
      </c>
      <c r="J76" s="374">
        <v>2</v>
      </c>
      <c r="K76" s="222">
        <v>20</v>
      </c>
      <c r="L76" s="319">
        <v>7.47</v>
      </c>
      <c r="M76" s="320">
        <v>0.25</v>
      </c>
      <c r="N76" s="222">
        <v>10</v>
      </c>
      <c r="O76" s="283">
        <v>5</v>
      </c>
      <c r="P76" s="341"/>
      <c r="Q76" s="42"/>
      <c r="R76" s="43">
        <f t="shared" si="23"/>
        <v>2</v>
      </c>
      <c r="S76" s="43">
        <f t="shared" si="24"/>
        <v>2</v>
      </c>
      <c r="T76" s="43">
        <f t="shared" si="25"/>
        <v>40</v>
      </c>
      <c r="U76" s="43">
        <f t="shared" si="26"/>
        <v>0.5</v>
      </c>
      <c r="V76" s="43">
        <f t="shared" si="27"/>
        <v>20</v>
      </c>
      <c r="W76" s="43">
        <f t="shared" si="28"/>
        <v>10</v>
      </c>
      <c r="X76" s="256"/>
      <c r="Y76" s="42"/>
      <c r="Z76" s="233"/>
      <c r="AA76" s="233"/>
      <c r="AB76" s="233"/>
      <c r="AC76" s="233"/>
      <c r="AD76" s="233"/>
      <c r="AE76" s="233"/>
    </row>
    <row r="77" spans="2:31" ht="12.75">
      <c r="B77" s="232"/>
      <c r="C77" s="232"/>
      <c r="D77" s="283"/>
      <c r="E77" s="283"/>
      <c r="F77" s="42">
        <v>12</v>
      </c>
      <c r="G77" s="150" t="s">
        <v>849</v>
      </c>
      <c r="H77" s="233">
        <v>2</v>
      </c>
      <c r="I77" s="233"/>
      <c r="J77" s="374">
        <v>2</v>
      </c>
      <c r="K77" s="222">
        <v>20</v>
      </c>
      <c r="L77" s="319">
        <v>7.67</v>
      </c>
      <c r="M77" s="320">
        <v>0.25</v>
      </c>
      <c r="N77" s="222">
        <v>10</v>
      </c>
      <c r="O77" s="283">
        <v>0</v>
      </c>
      <c r="P77" s="341"/>
      <c r="Q77" s="42">
        <f>H77</f>
        <v>2</v>
      </c>
      <c r="R77" s="43"/>
      <c r="S77" s="43">
        <f>J77</f>
        <v>2</v>
      </c>
      <c r="T77" s="43">
        <f t="shared" si="25"/>
        <v>40</v>
      </c>
      <c r="U77" s="43">
        <f t="shared" si="26"/>
        <v>0.5</v>
      </c>
      <c r="V77" s="43">
        <f t="shared" si="27"/>
        <v>20</v>
      </c>
      <c r="W77" s="43">
        <f t="shared" si="28"/>
        <v>0</v>
      </c>
      <c r="X77" s="256"/>
      <c r="Y77" s="42"/>
      <c r="Z77" s="233"/>
      <c r="AA77" s="233"/>
      <c r="AB77" s="233"/>
      <c r="AC77" s="233"/>
      <c r="AD77" s="233"/>
      <c r="AE77" s="233"/>
    </row>
    <row r="78" spans="2:31" ht="12.75">
      <c r="B78" s="232"/>
      <c r="C78" s="232"/>
      <c r="D78" s="283"/>
      <c r="E78" s="283"/>
      <c r="F78" s="42"/>
      <c r="G78" s="150"/>
      <c r="H78" s="233"/>
      <c r="I78" s="233"/>
      <c r="J78" s="374"/>
      <c r="K78" s="222"/>
      <c r="L78" s="319"/>
      <c r="M78" s="320"/>
      <c r="N78" s="222"/>
      <c r="O78" s="283"/>
      <c r="P78" s="341"/>
      <c r="Q78" s="42"/>
      <c r="R78" s="43"/>
      <c r="S78" s="43"/>
      <c r="T78" s="43"/>
      <c r="U78" s="43"/>
      <c r="V78" s="43"/>
      <c r="W78" s="43"/>
      <c r="X78" s="256"/>
      <c r="Y78" s="42"/>
      <c r="Z78" s="233"/>
      <c r="AA78" s="233"/>
      <c r="AB78" s="233"/>
      <c r="AC78" s="233"/>
      <c r="AD78" s="233"/>
      <c r="AE78" s="233"/>
    </row>
    <row r="79" spans="2:31" ht="12.75">
      <c r="B79" s="232"/>
      <c r="C79" s="232"/>
      <c r="D79" s="283"/>
      <c r="E79" s="283"/>
      <c r="F79" s="42"/>
      <c r="G79" s="150"/>
      <c r="H79" s="233"/>
      <c r="I79" s="233"/>
      <c r="J79" s="374"/>
      <c r="K79" s="222"/>
      <c r="L79" s="319"/>
      <c r="M79" s="320"/>
      <c r="N79" s="222"/>
      <c r="O79" s="283"/>
      <c r="P79" s="341"/>
      <c r="Q79" s="207">
        <f aca="true" t="shared" si="29" ref="Q79:W79">SUM(Q6:Q77)</f>
        <v>1273</v>
      </c>
      <c r="R79" s="208">
        <f t="shared" si="29"/>
        <v>4311</v>
      </c>
      <c r="S79" s="208">
        <f t="shared" si="29"/>
        <v>5584</v>
      </c>
      <c r="T79" s="43">
        <f t="shared" si="29"/>
        <v>192655</v>
      </c>
      <c r="U79" s="256">
        <f t="shared" si="29"/>
        <v>1713.5100000000004</v>
      </c>
      <c r="V79" s="43">
        <f t="shared" si="29"/>
        <v>2529751</v>
      </c>
      <c r="W79" s="43">
        <f t="shared" si="29"/>
        <v>160628</v>
      </c>
      <c r="X79" s="256"/>
      <c r="Y79" s="207">
        <f aca="true" t="shared" si="30" ref="Y79:AE79">SUM(Y6:Y77)</f>
        <v>5596</v>
      </c>
      <c r="Z79" s="293">
        <f t="shared" si="30"/>
        <v>3062</v>
      </c>
      <c r="AA79" s="293">
        <f t="shared" si="30"/>
        <v>8658</v>
      </c>
      <c r="AB79" s="233">
        <f t="shared" si="30"/>
        <v>372190</v>
      </c>
      <c r="AC79" s="343">
        <f t="shared" si="30"/>
        <v>2889.88</v>
      </c>
      <c r="AD79" s="233">
        <f t="shared" si="30"/>
        <v>1884818</v>
      </c>
      <c r="AE79" s="233">
        <f t="shared" si="30"/>
        <v>229650</v>
      </c>
    </row>
    <row r="80" spans="2:31" ht="12.75">
      <c r="B80" s="232"/>
      <c r="C80" s="232"/>
      <c r="D80" s="283"/>
      <c r="E80" s="283"/>
      <c r="F80" s="42"/>
      <c r="G80" s="206"/>
      <c r="H80" s="233"/>
      <c r="I80" s="233"/>
      <c r="J80" s="340"/>
      <c r="K80" s="347"/>
      <c r="L80" s="348"/>
      <c r="M80" s="349"/>
      <c r="N80" s="43"/>
      <c r="O80" s="350"/>
      <c r="P80" s="341"/>
      <c r="Q80" s="341"/>
      <c r="R80" s="351"/>
      <c r="S80" s="256"/>
      <c r="T80" s="244">
        <f>T79/$S$79</f>
        <v>34.50125358166189</v>
      </c>
      <c r="U80" s="245">
        <f>U79/$S$79</f>
        <v>0.3068606733524356</v>
      </c>
      <c r="V80" s="244">
        <f>V79/$S$79</f>
        <v>453.0356375358166</v>
      </c>
      <c r="W80" s="244">
        <f>W79/$S$79</f>
        <v>28.765759312320917</v>
      </c>
      <c r="X80" s="256"/>
      <c r="Y80" s="342"/>
      <c r="Z80" s="334"/>
      <c r="AA80" s="233"/>
      <c r="AB80" s="329">
        <f>AB79/$AA$79</f>
        <v>42.987987987987985</v>
      </c>
      <c r="AC80" s="330">
        <f>AC79/$AA$79</f>
        <v>0.33378147378147377</v>
      </c>
      <c r="AD80" s="329">
        <f>AD79/$AA$79</f>
        <v>217.6966966966967</v>
      </c>
      <c r="AE80" s="329">
        <f>AE79/$AA$79</f>
        <v>26.524601524601525</v>
      </c>
    </row>
    <row r="81" spans="2:31" ht="12.75">
      <c r="B81" s="232"/>
      <c r="C81" s="232"/>
      <c r="D81" s="283"/>
      <c r="E81" s="283"/>
      <c r="F81" s="42"/>
      <c r="G81" s="206"/>
      <c r="H81" s="233"/>
      <c r="I81" s="233"/>
      <c r="J81" s="340"/>
      <c r="K81" s="347"/>
      <c r="L81" s="348"/>
      <c r="M81" s="349"/>
      <c r="N81" s="43"/>
      <c r="O81" s="350"/>
      <c r="P81" s="341"/>
      <c r="Q81" s="341"/>
      <c r="R81" s="351"/>
      <c r="S81" s="256"/>
      <c r="T81" s="256"/>
      <c r="U81" s="256"/>
      <c r="V81" s="256"/>
      <c r="W81" s="256"/>
      <c r="X81" s="256"/>
      <c r="Y81" s="342"/>
      <c r="Z81" s="334"/>
      <c r="AA81" s="233"/>
      <c r="AB81" s="343"/>
      <c r="AC81" s="343"/>
      <c r="AD81" s="343"/>
      <c r="AE81" s="343"/>
    </row>
    <row r="82" spans="2:31" ht="12.75">
      <c r="B82" s="232"/>
      <c r="C82" s="232"/>
      <c r="D82" s="283"/>
      <c r="E82" s="283"/>
      <c r="F82" s="42"/>
      <c r="G82" s="206"/>
      <c r="H82" s="233"/>
      <c r="I82" s="233"/>
      <c r="J82" s="340"/>
      <c r="K82" s="222"/>
      <c r="L82" s="319"/>
      <c r="M82" s="320"/>
      <c r="N82" s="222"/>
      <c r="O82" s="283"/>
      <c r="P82" s="341"/>
      <c r="Q82" s="341"/>
      <c r="R82" s="351"/>
      <c r="S82" s="256"/>
      <c r="T82" s="256"/>
      <c r="U82" s="256"/>
      <c r="V82" s="256"/>
      <c r="W82" s="256"/>
      <c r="X82" s="256"/>
      <c r="Y82" s="342"/>
      <c r="Z82" s="334"/>
      <c r="AA82" s="233"/>
      <c r="AB82" s="343"/>
      <c r="AC82" s="343"/>
      <c r="AD82" s="343"/>
      <c r="AE82" s="343"/>
    </row>
    <row r="83" spans="2:31" ht="12.75">
      <c r="B83" s="232" t="s">
        <v>851</v>
      </c>
      <c r="C83" s="232" t="s">
        <v>400</v>
      </c>
      <c r="D83" s="283"/>
      <c r="E83" s="283" t="s">
        <v>852</v>
      </c>
      <c r="F83" s="42">
        <v>1</v>
      </c>
      <c r="G83" s="150" t="s">
        <v>27</v>
      </c>
      <c r="H83" s="233">
        <v>1003</v>
      </c>
      <c r="I83" s="233"/>
      <c r="J83" s="340">
        <v>1003</v>
      </c>
      <c r="K83" s="222">
        <v>18</v>
      </c>
      <c r="L83" s="319">
        <v>7.9</v>
      </c>
      <c r="M83" s="320">
        <v>0.31</v>
      </c>
      <c r="N83" s="222">
        <v>200</v>
      </c>
      <c r="O83" s="283">
        <v>10</v>
      </c>
      <c r="P83" s="341"/>
      <c r="Q83" s="42">
        <f>H83</f>
        <v>1003</v>
      </c>
      <c r="R83" s="43"/>
      <c r="S83" s="256">
        <f>J83</f>
        <v>1003</v>
      </c>
      <c r="T83" s="256">
        <f>K83*S83</f>
        <v>18054</v>
      </c>
      <c r="U83" s="256">
        <f>M83*S83</f>
        <v>310.93</v>
      </c>
      <c r="V83" s="256">
        <f>N83*S83</f>
        <v>200600</v>
      </c>
      <c r="W83" s="256">
        <f>O83*S83</f>
        <v>10030</v>
      </c>
      <c r="X83" s="256"/>
      <c r="Y83" s="342"/>
      <c r="Z83" s="334"/>
      <c r="AA83" s="233"/>
      <c r="AB83" s="343"/>
      <c r="AC83" s="343"/>
      <c r="AD83" s="343"/>
      <c r="AE83" s="343"/>
    </row>
    <row r="84" spans="2:31" ht="12.75">
      <c r="B84" s="232"/>
      <c r="C84" s="232"/>
      <c r="D84" s="283"/>
      <c r="E84" s="283"/>
      <c r="F84" s="42"/>
      <c r="G84" s="150"/>
      <c r="H84" s="233"/>
      <c r="I84" s="233"/>
      <c r="J84" s="340"/>
      <c r="K84" s="222"/>
      <c r="L84" s="319"/>
      <c r="M84" s="320"/>
      <c r="N84" s="222"/>
      <c r="O84" s="283"/>
      <c r="P84" s="341"/>
      <c r="Q84" s="42"/>
      <c r="R84" s="43"/>
      <c r="S84" s="256"/>
      <c r="T84" s="256"/>
      <c r="U84" s="256"/>
      <c r="V84" s="256"/>
      <c r="W84" s="256"/>
      <c r="X84" s="256"/>
      <c r="Y84" s="342"/>
      <c r="Z84" s="334"/>
      <c r="AA84" s="233"/>
      <c r="AB84" s="343"/>
      <c r="AC84" s="343"/>
      <c r="AD84" s="343"/>
      <c r="AE84" s="343"/>
    </row>
    <row r="85" spans="2:31" ht="12.75">
      <c r="B85" s="232" t="s">
        <v>853</v>
      </c>
      <c r="C85" s="232" t="s">
        <v>400</v>
      </c>
      <c r="D85" s="283"/>
      <c r="E85" s="283" t="s">
        <v>599</v>
      </c>
      <c r="F85" s="42">
        <v>1</v>
      </c>
      <c r="G85" s="150" t="s">
        <v>308</v>
      </c>
      <c r="H85" s="233">
        <v>53</v>
      </c>
      <c r="I85" s="233"/>
      <c r="J85" s="340">
        <v>53</v>
      </c>
      <c r="K85" s="222">
        <v>18</v>
      </c>
      <c r="L85" s="319">
        <v>7.9</v>
      </c>
      <c r="M85" s="320">
        <v>0.31</v>
      </c>
      <c r="N85" s="222">
        <v>200</v>
      </c>
      <c r="O85" s="283">
        <v>10</v>
      </c>
      <c r="P85" s="341"/>
      <c r="Q85" s="42">
        <f aca="true" t="shared" si="31" ref="Q85:Q95">H85</f>
        <v>53</v>
      </c>
      <c r="R85" s="43"/>
      <c r="S85" s="256">
        <f aca="true" t="shared" si="32" ref="S85:S95">J85</f>
        <v>53</v>
      </c>
      <c r="T85" s="256">
        <f aca="true" t="shared" si="33" ref="T85:T95">K85*S85</f>
        <v>954</v>
      </c>
      <c r="U85" s="256">
        <f aca="true" t="shared" si="34" ref="U85:U95">M85*S85</f>
        <v>16.43</v>
      </c>
      <c r="V85" s="256">
        <f aca="true" t="shared" si="35" ref="V85:V95">N85*S85</f>
        <v>10600</v>
      </c>
      <c r="W85" s="256">
        <f aca="true" t="shared" si="36" ref="W85:W95">O85*S85</f>
        <v>530</v>
      </c>
      <c r="X85" s="256"/>
      <c r="Y85" s="342"/>
      <c r="Z85" s="334"/>
      <c r="AA85" s="233"/>
      <c r="AB85" s="343"/>
      <c r="AC85" s="343"/>
      <c r="AD85" s="343"/>
      <c r="AE85" s="343"/>
    </row>
    <row r="86" spans="2:31" ht="12.75">
      <c r="B86" s="232"/>
      <c r="C86" s="232"/>
      <c r="D86" s="283"/>
      <c r="E86" s="283"/>
      <c r="F86" s="42">
        <v>2</v>
      </c>
      <c r="G86" s="150" t="s">
        <v>336</v>
      </c>
      <c r="H86" s="233">
        <v>53</v>
      </c>
      <c r="I86" s="233"/>
      <c r="J86" s="340">
        <v>53</v>
      </c>
      <c r="K86" s="222">
        <v>18</v>
      </c>
      <c r="L86" s="319">
        <v>7.9</v>
      </c>
      <c r="M86" s="320">
        <v>0.31</v>
      </c>
      <c r="N86" s="222">
        <v>200</v>
      </c>
      <c r="O86" s="283">
        <v>10</v>
      </c>
      <c r="P86" s="341"/>
      <c r="Q86" s="42">
        <f t="shared" si="31"/>
        <v>53</v>
      </c>
      <c r="R86" s="43"/>
      <c r="S86" s="256">
        <f t="shared" si="32"/>
        <v>53</v>
      </c>
      <c r="T86" s="256">
        <f t="shared" si="33"/>
        <v>954</v>
      </c>
      <c r="U86" s="256">
        <f t="shared" si="34"/>
        <v>16.43</v>
      </c>
      <c r="V86" s="256">
        <f t="shared" si="35"/>
        <v>10600</v>
      </c>
      <c r="W86" s="256">
        <f t="shared" si="36"/>
        <v>530</v>
      </c>
      <c r="X86" s="256"/>
      <c r="Y86" s="342"/>
      <c r="Z86" s="334"/>
      <c r="AA86" s="233"/>
      <c r="AB86" s="343"/>
      <c r="AC86" s="343"/>
      <c r="AD86" s="343"/>
      <c r="AE86" s="343"/>
    </row>
    <row r="87" spans="2:31" ht="12.75">
      <c r="B87" s="232"/>
      <c r="C87" s="232"/>
      <c r="D87" s="283"/>
      <c r="E87" s="283"/>
      <c r="F87" s="42">
        <v>3</v>
      </c>
      <c r="G87" s="150" t="s">
        <v>343</v>
      </c>
      <c r="H87" s="233">
        <v>53</v>
      </c>
      <c r="I87" s="233"/>
      <c r="J87" s="340">
        <v>53</v>
      </c>
      <c r="K87" s="222">
        <v>18</v>
      </c>
      <c r="L87" s="319">
        <v>7.9</v>
      </c>
      <c r="M87" s="320">
        <v>0.31</v>
      </c>
      <c r="N87" s="222">
        <v>200</v>
      </c>
      <c r="O87" s="283">
        <v>10</v>
      </c>
      <c r="P87" s="341"/>
      <c r="Q87" s="42">
        <f t="shared" si="31"/>
        <v>53</v>
      </c>
      <c r="R87" s="43"/>
      <c r="S87" s="256">
        <f t="shared" si="32"/>
        <v>53</v>
      </c>
      <c r="T87" s="256">
        <f t="shared" si="33"/>
        <v>954</v>
      </c>
      <c r="U87" s="256">
        <f t="shared" si="34"/>
        <v>16.43</v>
      </c>
      <c r="V87" s="256">
        <f t="shared" si="35"/>
        <v>10600</v>
      </c>
      <c r="W87" s="256">
        <f t="shared" si="36"/>
        <v>530</v>
      </c>
      <c r="X87" s="256"/>
      <c r="Y87" s="342"/>
      <c r="Z87" s="334"/>
      <c r="AA87" s="233"/>
      <c r="AB87" s="343"/>
      <c r="AC87" s="343"/>
      <c r="AD87" s="343"/>
      <c r="AE87" s="343"/>
    </row>
    <row r="88" spans="2:31" ht="12.75">
      <c r="B88" s="232"/>
      <c r="C88" s="232"/>
      <c r="D88" s="283"/>
      <c r="E88" s="283"/>
      <c r="F88" s="42">
        <v>4</v>
      </c>
      <c r="G88" s="150" t="s">
        <v>352</v>
      </c>
      <c r="H88" s="233">
        <v>53</v>
      </c>
      <c r="I88" s="233"/>
      <c r="J88" s="340">
        <v>53</v>
      </c>
      <c r="K88" s="222">
        <v>18</v>
      </c>
      <c r="L88" s="319">
        <v>7.9</v>
      </c>
      <c r="M88" s="320">
        <v>0.31</v>
      </c>
      <c r="N88" s="222">
        <v>200</v>
      </c>
      <c r="O88" s="283">
        <v>10</v>
      </c>
      <c r="P88" s="341"/>
      <c r="Q88" s="42">
        <f t="shared" si="31"/>
        <v>53</v>
      </c>
      <c r="R88" s="43"/>
      <c r="S88" s="256">
        <f t="shared" si="32"/>
        <v>53</v>
      </c>
      <c r="T88" s="256">
        <f t="shared" si="33"/>
        <v>954</v>
      </c>
      <c r="U88" s="256">
        <f t="shared" si="34"/>
        <v>16.43</v>
      </c>
      <c r="V88" s="256">
        <f t="shared" si="35"/>
        <v>10600</v>
      </c>
      <c r="W88" s="256">
        <f t="shared" si="36"/>
        <v>530</v>
      </c>
      <c r="X88" s="256"/>
      <c r="Y88" s="342"/>
      <c r="Z88" s="334"/>
      <c r="AA88" s="233"/>
      <c r="AB88" s="343"/>
      <c r="AC88" s="343"/>
      <c r="AD88" s="343"/>
      <c r="AE88" s="343"/>
    </row>
    <row r="89" spans="2:31" ht="12.75">
      <c r="B89" s="232"/>
      <c r="C89" s="232"/>
      <c r="D89" s="283"/>
      <c r="E89" s="283"/>
      <c r="F89" s="42">
        <v>5</v>
      </c>
      <c r="G89" s="150" t="s">
        <v>847</v>
      </c>
      <c r="H89" s="233">
        <v>53</v>
      </c>
      <c r="I89" s="233"/>
      <c r="J89" s="340">
        <v>53</v>
      </c>
      <c r="K89" s="222">
        <v>18</v>
      </c>
      <c r="L89" s="319">
        <v>7.9</v>
      </c>
      <c r="M89" s="320">
        <v>0.31</v>
      </c>
      <c r="N89" s="222">
        <v>200</v>
      </c>
      <c r="O89" s="283">
        <v>10</v>
      </c>
      <c r="P89" s="341"/>
      <c r="Q89" s="42">
        <f t="shared" si="31"/>
        <v>53</v>
      </c>
      <c r="R89" s="43"/>
      <c r="S89" s="256">
        <f t="shared" si="32"/>
        <v>53</v>
      </c>
      <c r="T89" s="256">
        <f t="shared" si="33"/>
        <v>954</v>
      </c>
      <c r="U89" s="256">
        <f t="shared" si="34"/>
        <v>16.43</v>
      </c>
      <c r="V89" s="256">
        <f t="shared" si="35"/>
        <v>10600</v>
      </c>
      <c r="W89" s="256">
        <f t="shared" si="36"/>
        <v>530</v>
      </c>
      <c r="X89" s="256"/>
      <c r="Y89" s="342"/>
      <c r="Z89" s="334"/>
      <c r="AA89" s="233"/>
      <c r="AB89" s="343"/>
      <c r="AC89" s="343"/>
      <c r="AD89" s="343"/>
      <c r="AE89" s="343"/>
    </row>
    <row r="90" spans="2:31" ht="12.75">
      <c r="B90" s="232"/>
      <c r="C90" s="232"/>
      <c r="D90" s="283"/>
      <c r="E90" s="283"/>
      <c r="F90" s="42">
        <v>6</v>
      </c>
      <c r="G90" s="150" t="s">
        <v>848</v>
      </c>
      <c r="H90" s="233">
        <v>53</v>
      </c>
      <c r="I90" s="233"/>
      <c r="J90" s="340">
        <v>53</v>
      </c>
      <c r="K90" s="222">
        <v>18</v>
      </c>
      <c r="L90" s="319">
        <v>7.9</v>
      </c>
      <c r="M90" s="320">
        <v>0.31</v>
      </c>
      <c r="N90" s="222">
        <v>200</v>
      </c>
      <c r="O90" s="283">
        <v>10</v>
      </c>
      <c r="P90" s="341"/>
      <c r="Q90" s="42">
        <f t="shared" si="31"/>
        <v>53</v>
      </c>
      <c r="R90" s="43"/>
      <c r="S90" s="256">
        <f t="shared" si="32"/>
        <v>53</v>
      </c>
      <c r="T90" s="256">
        <f t="shared" si="33"/>
        <v>954</v>
      </c>
      <c r="U90" s="256">
        <f t="shared" si="34"/>
        <v>16.43</v>
      </c>
      <c r="V90" s="256">
        <f t="shared" si="35"/>
        <v>10600</v>
      </c>
      <c r="W90" s="256">
        <f t="shared" si="36"/>
        <v>530</v>
      </c>
      <c r="X90" s="256"/>
      <c r="Y90" s="342"/>
      <c r="Z90" s="334"/>
      <c r="AA90" s="233"/>
      <c r="AB90" s="343"/>
      <c r="AC90" s="343"/>
      <c r="AD90" s="343"/>
      <c r="AE90" s="343"/>
    </row>
    <row r="91" spans="2:31" ht="12.75">
      <c r="B91" s="232"/>
      <c r="C91" s="232"/>
      <c r="D91" s="283"/>
      <c r="E91" s="283"/>
      <c r="F91" s="42">
        <v>7</v>
      </c>
      <c r="G91" s="150" t="s">
        <v>849</v>
      </c>
      <c r="H91" s="233">
        <v>53</v>
      </c>
      <c r="I91" s="233"/>
      <c r="J91" s="340">
        <v>53</v>
      </c>
      <c r="K91" s="222">
        <v>18</v>
      </c>
      <c r="L91" s="319">
        <v>7.9</v>
      </c>
      <c r="M91" s="320">
        <v>0.31</v>
      </c>
      <c r="N91" s="222">
        <v>200</v>
      </c>
      <c r="O91" s="283">
        <v>10</v>
      </c>
      <c r="P91" s="341"/>
      <c r="Q91" s="42">
        <f t="shared" si="31"/>
        <v>53</v>
      </c>
      <c r="R91" s="43"/>
      <c r="S91" s="256">
        <f t="shared" si="32"/>
        <v>53</v>
      </c>
      <c r="T91" s="256">
        <f t="shared" si="33"/>
        <v>954</v>
      </c>
      <c r="U91" s="256">
        <f t="shared" si="34"/>
        <v>16.43</v>
      </c>
      <c r="V91" s="256">
        <f t="shared" si="35"/>
        <v>10600</v>
      </c>
      <c r="W91" s="256">
        <f t="shared" si="36"/>
        <v>530</v>
      </c>
      <c r="X91" s="256"/>
      <c r="Y91" s="342"/>
      <c r="Z91" s="334"/>
      <c r="AA91" s="233"/>
      <c r="AB91" s="343"/>
      <c r="AC91" s="343"/>
      <c r="AD91" s="343"/>
      <c r="AE91" s="343"/>
    </row>
    <row r="92" spans="2:31" ht="12.75">
      <c r="B92" s="232"/>
      <c r="C92" s="232"/>
      <c r="D92" s="283"/>
      <c r="E92" s="283"/>
      <c r="F92" s="42">
        <v>8</v>
      </c>
      <c r="G92" s="150" t="s">
        <v>854</v>
      </c>
      <c r="H92" s="233">
        <v>53</v>
      </c>
      <c r="I92" s="233"/>
      <c r="J92" s="340">
        <v>53</v>
      </c>
      <c r="K92" s="222">
        <v>18</v>
      </c>
      <c r="L92" s="319">
        <v>7.9</v>
      </c>
      <c r="M92" s="320">
        <v>0.31</v>
      </c>
      <c r="N92" s="222">
        <v>200</v>
      </c>
      <c r="O92" s="283">
        <v>10</v>
      </c>
      <c r="P92" s="341"/>
      <c r="Q92" s="42">
        <f t="shared" si="31"/>
        <v>53</v>
      </c>
      <c r="R92" s="43"/>
      <c r="S92" s="256">
        <f t="shared" si="32"/>
        <v>53</v>
      </c>
      <c r="T92" s="256">
        <f t="shared" si="33"/>
        <v>954</v>
      </c>
      <c r="U92" s="256">
        <f t="shared" si="34"/>
        <v>16.43</v>
      </c>
      <c r="V92" s="256">
        <f t="shared" si="35"/>
        <v>10600</v>
      </c>
      <c r="W92" s="256">
        <f t="shared" si="36"/>
        <v>530</v>
      </c>
      <c r="X92" s="256"/>
      <c r="Y92" s="342"/>
      <c r="Z92" s="334"/>
      <c r="AA92" s="233"/>
      <c r="AB92" s="343"/>
      <c r="AC92" s="343"/>
      <c r="AD92" s="343"/>
      <c r="AE92" s="343"/>
    </row>
    <row r="93" spans="2:31" ht="12.75">
      <c r="B93" s="232"/>
      <c r="C93" s="232"/>
      <c r="D93" s="283"/>
      <c r="E93" s="283"/>
      <c r="F93" s="42">
        <v>9</v>
      </c>
      <c r="G93" s="150" t="s">
        <v>855</v>
      </c>
      <c r="H93" s="233">
        <v>53</v>
      </c>
      <c r="I93" s="233"/>
      <c r="J93" s="340">
        <v>53</v>
      </c>
      <c r="K93" s="222">
        <v>18</v>
      </c>
      <c r="L93" s="319">
        <v>7.9</v>
      </c>
      <c r="M93" s="320">
        <v>0.31</v>
      </c>
      <c r="N93" s="222">
        <v>200</v>
      </c>
      <c r="O93" s="283">
        <v>10</v>
      </c>
      <c r="P93" s="341"/>
      <c r="Q93" s="42">
        <f t="shared" si="31"/>
        <v>53</v>
      </c>
      <c r="R93" s="43"/>
      <c r="S93" s="256">
        <f t="shared" si="32"/>
        <v>53</v>
      </c>
      <c r="T93" s="256">
        <f t="shared" si="33"/>
        <v>954</v>
      </c>
      <c r="U93" s="256">
        <f t="shared" si="34"/>
        <v>16.43</v>
      </c>
      <c r="V93" s="256">
        <f t="shared" si="35"/>
        <v>10600</v>
      </c>
      <c r="W93" s="256">
        <f t="shared" si="36"/>
        <v>530</v>
      </c>
      <c r="X93" s="256"/>
      <c r="Y93" s="342"/>
      <c r="Z93" s="334"/>
      <c r="AA93" s="233"/>
      <c r="AB93" s="343"/>
      <c r="AC93" s="343"/>
      <c r="AD93" s="343"/>
      <c r="AE93" s="343"/>
    </row>
    <row r="94" spans="2:31" ht="12.75">
      <c r="B94" s="232"/>
      <c r="C94" s="232"/>
      <c r="D94" s="283"/>
      <c r="E94" s="283"/>
      <c r="F94" s="42">
        <v>10</v>
      </c>
      <c r="G94" s="150" t="s">
        <v>856</v>
      </c>
      <c r="H94" s="233">
        <v>53</v>
      </c>
      <c r="I94" s="233"/>
      <c r="J94" s="340">
        <v>53</v>
      </c>
      <c r="K94" s="222">
        <v>18</v>
      </c>
      <c r="L94" s="319">
        <v>7.9</v>
      </c>
      <c r="M94" s="320">
        <v>0.31</v>
      </c>
      <c r="N94" s="222">
        <v>200</v>
      </c>
      <c r="O94" s="283">
        <v>10</v>
      </c>
      <c r="P94" s="341"/>
      <c r="Q94" s="42">
        <f t="shared" si="31"/>
        <v>53</v>
      </c>
      <c r="R94" s="43"/>
      <c r="S94" s="256">
        <f t="shared" si="32"/>
        <v>53</v>
      </c>
      <c r="T94" s="256">
        <f t="shared" si="33"/>
        <v>954</v>
      </c>
      <c r="U94" s="256">
        <f t="shared" si="34"/>
        <v>16.43</v>
      </c>
      <c r="V94" s="256">
        <f t="shared" si="35"/>
        <v>10600</v>
      </c>
      <c r="W94" s="256">
        <f t="shared" si="36"/>
        <v>530</v>
      </c>
      <c r="X94" s="256"/>
      <c r="Y94" s="342"/>
      <c r="Z94" s="334"/>
      <c r="AA94" s="233"/>
      <c r="AB94" s="343"/>
      <c r="AC94" s="343"/>
      <c r="AD94" s="343"/>
      <c r="AE94" s="343"/>
    </row>
    <row r="95" spans="2:31" ht="12.75">
      <c r="B95" s="232"/>
      <c r="C95" s="232"/>
      <c r="D95" s="283"/>
      <c r="E95" s="283"/>
      <c r="F95" s="42">
        <v>11</v>
      </c>
      <c r="G95" s="150" t="s">
        <v>857</v>
      </c>
      <c r="H95" s="233">
        <v>53</v>
      </c>
      <c r="I95" s="233"/>
      <c r="J95" s="340">
        <v>53</v>
      </c>
      <c r="K95" s="222">
        <v>18</v>
      </c>
      <c r="L95" s="319">
        <v>7.9</v>
      </c>
      <c r="M95" s="320">
        <v>0.31</v>
      </c>
      <c r="N95" s="222">
        <v>200</v>
      </c>
      <c r="O95" s="283">
        <v>10</v>
      </c>
      <c r="P95" s="341"/>
      <c r="Q95" s="42">
        <f t="shared" si="31"/>
        <v>53</v>
      </c>
      <c r="R95" s="43"/>
      <c r="S95" s="256">
        <f t="shared" si="32"/>
        <v>53</v>
      </c>
      <c r="T95" s="256">
        <f t="shared" si="33"/>
        <v>954</v>
      </c>
      <c r="U95" s="256">
        <f t="shared" si="34"/>
        <v>16.43</v>
      </c>
      <c r="V95" s="256">
        <f t="shared" si="35"/>
        <v>10600</v>
      </c>
      <c r="W95" s="256">
        <f t="shared" si="36"/>
        <v>530</v>
      </c>
      <c r="X95" s="256"/>
      <c r="Y95" s="342"/>
      <c r="Z95" s="334"/>
      <c r="AA95" s="233"/>
      <c r="AB95" s="343"/>
      <c r="AC95" s="343"/>
      <c r="AD95" s="343"/>
      <c r="AE95" s="343"/>
    </row>
    <row r="96" spans="2:31" ht="12.75">
      <c r="B96" s="232"/>
      <c r="C96" s="232"/>
      <c r="D96" s="283"/>
      <c r="E96" s="283"/>
      <c r="F96" s="42"/>
      <c r="G96" s="150"/>
      <c r="H96" s="233"/>
      <c r="I96" s="233"/>
      <c r="J96" s="340"/>
      <c r="K96" s="222"/>
      <c r="L96" s="319"/>
      <c r="M96" s="320"/>
      <c r="N96" s="222"/>
      <c r="O96" s="283"/>
      <c r="P96" s="341"/>
      <c r="Q96" s="42"/>
      <c r="R96" s="43"/>
      <c r="S96" s="256"/>
      <c r="T96" s="256"/>
      <c r="U96" s="256"/>
      <c r="V96" s="256"/>
      <c r="W96" s="256"/>
      <c r="X96" s="256"/>
      <c r="Y96" s="342"/>
      <c r="Z96" s="334"/>
      <c r="AA96" s="233"/>
      <c r="AB96" s="343"/>
      <c r="AC96" s="343"/>
      <c r="AD96" s="343"/>
      <c r="AE96" s="343"/>
    </row>
    <row r="97" spans="2:31" ht="12.75">
      <c r="B97" s="232"/>
      <c r="C97" s="232"/>
      <c r="D97" s="283"/>
      <c r="E97" s="283"/>
      <c r="F97" s="42"/>
      <c r="G97" s="150"/>
      <c r="H97" s="233"/>
      <c r="I97" s="233"/>
      <c r="J97" s="340"/>
      <c r="K97" s="222"/>
      <c r="L97" s="319"/>
      <c r="M97" s="320"/>
      <c r="N97" s="222"/>
      <c r="O97" s="283"/>
      <c r="P97" s="341"/>
      <c r="Q97" s="207">
        <f>SUM(Q83:Q95)</f>
        <v>1586</v>
      </c>
      <c r="R97" s="208"/>
      <c r="S97" s="211">
        <f>SUM(S83:S95)</f>
        <v>1586</v>
      </c>
      <c r="T97" s="256">
        <f>SUM(T83:T95)</f>
        <v>28548</v>
      </c>
      <c r="U97" s="256">
        <f>SUM(U83:U95)</f>
        <v>491.6600000000001</v>
      </c>
      <c r="V97" s="256">
        <f>SUM(V83:V95)</f>
        <v>317200</v>
      </c>
      <c r="W97" s="256">
        <f>SUM(W83:W95)</f>
        <v>15860</v>
      </c>
      <c r="X97" s="256"/>
      <c r="Y97" s="342"/>
      <c r="Z97" s="334"/>
      <c r="AA97" s="233"/>
      <c r="AB97" s="343"/>
      <c r="AC97" s="343"/>
      <c r="AD97" s="343"/>
      <c r="AE97" s="343"/>
    </row>
    <row r="98" spans="2:31" ht="12.75">
      <c r="B98" s="232"/>
      <c r="C98" s="232"/>
      <c r="D98" s="283"/>
      <c r="E98" s="283"/>
      <c r="F98" s="42"/>
      <c r="G98" s="206"/>
      <c r="H98" s="233"/>
      <c r="I98" s="233"/>
      <c r="J98" s="340"/>
      <c r="K98" s="222"/>
      <c r="L98" s="319"/>
      <c r="M98" s="320"/>
      <c r="N98" s="222"/>
      <c r="O98" s="283"/>
      <c r="P98" s="341"/>
      <c r="Q98" s="341"/>
      <c r="R98" s="351"/>
      <c r="S98" s="256"/>
      <c r="T98" s="211">
        <f>T97/$S$97</f>
        <v>18</v>
      </c>
      <c r="U98" s="210">
        <f>U97/$S$97</f>
        <v>0.31000000000000005</v>
      </c>
      <c r="V98" s="211">
        <f>V97/$S$97</f>
        <v>200</v>
      </c>
      <c r="W98" s="211">
        <f>W97/$S$97</f>
        <v>10</v>
      </c>
      <c r="X98" s="256"/>
      <c r="Y98" s="342"/>
      <c r="Z98" s="334"/>
      <c r="AA98" s="233"/>
      <c r="AB98" s="343">
        <f>AA79+S79+S97</f>
        <v>15828</v>
      </c>
      <c r="AC98" s="343"/>
      <c r="AD98" s="343"/>
      <c r="AE98" s="343"/>
    </row>
    <row r="99" spans="2:25" ht="12.75">
      <c r="B99" s="3"/>
      <c r="C99" s="3"/>
      <c r="D99" s="149"/>
      <c r="E99" s="149"/>
      <c r="F99" s="5"/>
      <c r="G99" s="8"/>
      <c r="H99" s="4"/>
      <c r="I99" s="4"/>
      <c r="J99" s="69"/>
      <c r="K99" s="29"/>
      <c r="L99" s="162"/>
      <c r="M99" s="10"/>
      <c r="N99" s="29"/>
      <c r="O99" s="4"/>
      <c r="P99" s="153"/>
      <c r="Q99" s="153"/>
      <c r="R99" s="135"/>
      <c r="S99" s="64"/>
      <c r="T99" s="239"/>
      <c r="U99" s="239"/>
      <c r="V99" s="239"/>
      <c r="W99" s="239"/>
      <c r="X99" s="239"/>
      <c r="Y99" s="240"/>
    </row>
    <row r="100" spans="2:25" ht="13.5" thickBot="1">
      <c r="B100" s="13"/>
      <c r="C100" s="13"/>
      <c r="D100" s="2"/>
      <c r="E100" s="13"/>
      <c r="F100" s="148"/>
      <c r="G100" s="171"/>
      <c r="H100" s="13"/>
      <c r="I100" s="13"/>
      <c r="J100" s="266"/>
      <c r="K100" s="13"/>
      <c r="L100" s="13"/>
      <c r="M100" s="13"/>
      <c r="N100" s="13"/>
      <c r="O100" s="13"/>
      <c r="P100" s="267"/>
      <c r="Q100" s="267"/>
      <c r="R100" s="143"/>
      <c r="S100" s="269"/>
      <c r="T100" s="269"/>
      <c r="U100" s="269"/>
      <c r="V100" s="269"/>
      <c r="W100" s="269"/>
      <c r="X100" s="64"/>
      <c r="Y100" s="231"/>
    </row>
    <row r="101" spans="2:25" ht="12.75">
      <c r="B101" s="4"/>
      <c r="C101" s="4"/>
      <c r="D101" s="149"/>
      <c r="E101" s="4"/>
      <c r="F101" s="4"/>
      <c r="G101" s="4"/>
      <c r="T101" s="4"/>
      <c r="U101" s="4"/>
      <c r="V101" s="4"/>
      <c r="W101" s="4"/>
      <c r="X101" s="4"/>
      <c r="Y101" s="4"/>
    </row>
    <row r="102" spans="2:25" ht="12.75">
      <c r="B102" s="4"/>
      <c r="C102" s="3" t="s">
        <v>263</v>
      </c>
      <c r="D102" s="149"/>
      <c r="E102" s="3"/>
      <c r="F102" s="4"/>
      <c r="G102" s="4"/>
      <c r="H102" s="173">
        <f>SUM(H6:H98)</f>
        <v>8455</v>
      </c>
      <c r="I102" s="173">
        <f>SUM(I6:I98)</f>
        <v>8159</v>
      </c>
      <c r="J102" s="173">
        <f>SUM(J6:J98)</f>
        <v>15828</v>
      </c>
      <c r="K102" s="133"/>
      <c r="L102" s="134"/>
      <c r="M102" s="134"/>
      <c r="N102" s="133"/>
      <c r="O102" s="133"/>
      <c r="T102" s="175"/>
      <c r="U102" s="175"/>
      <c r="V102" s="175"/>
      <c r="W102" s="175"/>
      <c r="X102" s="175"/>
      <c r="Y102" s="175"/>
    </row>
    <row r="103" spans="2:25" ht="12.75">
      <c r="B103" s="4"/>
      <c r="C103" s="4"/>
      <c r="D103" s="149"/>
      <c r="E103" s="4"/>
      <c r="F103" s="4"/>
      <c r="G103" s="4"/>
      <c r="T103" s="4"/>
      <c r="U103" s="4"/>
      <c r="V103" s="4"/>
      <c r="W103" s="4"/>
      <c r="X103" s="4"/>
      <c r="Y103" s="4"/>
    </row>
    <row r="104" spans="2:8" ht="12.75">
      <c r="B104" s="4"/>
      <c r="C104" s="3" t="s">
        <v>57</v>
      </c>
      <c r="D104" s="149"/>
      <c r="E104" s="3"/>
      <c r="F104" s="4"/>
      <c r="G104" s="4"/>
      <c r="H104" s="173">
        <f>H102+I102</f>
        <v>16614</v>
      </c>
    </row>
    <row r="105" spans="2:7" ht="12.75">
      <c r="B105" s="4"/>
      <c r="C105" s="4"/>
      <c r="D105" s="149"/>
      <c r="E105" s="4"/>
      <c r="F105" s="4"/>
      <c r="G105" s="4"/>
    </row>
    <row r="106" spans="2:9" ht="12.75">
      <c r="B106" s="4"/>
      <c r="C106" s="3" t="s">
        <v>277</v>
      </c>
      <c r="D106" s="149"/>
      <c r="E106" s="4"/>
      <c r="F106" s="4"/>
      <c r="G106" s="4"/>
      <c r="H106" s="3">
        <f>I20+I28+I37+I50+I58+I67</f>
        <v>786</v>
      </c>
      <c r="I106" s="88">
        <f>H104-H106</f>
        <v>15828</v>
      </c>
    </row>
    <row r="107" spans="2:7" ht="12.75">
      <c r="B107" s="4"/>
      <c r="C107" s="4"/>
      <c r="D107" s="149"/>
      <c r="E107" s="4"/>
      <c r="F107" s="4"/>
      <c r="G107" s="4"/>
    </row>
    <row r="108" spans="2:7" ht="12.75">
      <c r="B108" s="4"/>
      <c r="C108" s="4"/>
      <c r="D108" s="149"/>
      <c r="E108" s="4"/>
      <c r="F108" s="4"/>
      <c r="G108" s="4"/>
    </row>
    <row r="109" spans="2:7" ht="12.75">
      <c r="B109" s="4"/>
      <c r="C109" s="4"/>
      <c r="D109" s="149"/>
      <c r="E109" s="4"/>
      <c r="F109" s="4"/>
      <c r="G109" s="4"/>
    </row>
    <row r="110" spans="2:7" ht="12.75">
      <c r="B110" s="4"/>
      <c r="C110" s="4"/>
      <c r="D110" s="149"/>
      <c r="E110" s="4"/>
      <c r="F110" s="4"/>
      <c r="G110" s="4"/>
    </row>
    <row r="111" spans="2:7" ht="12.75">
      <c r="B111" s="4"/>
      <c r="C111" s="4"/>
      <c r="D111" s="149"/>
      <c r="E111" s="4"/>
      <c r="F111" s="4"/>
      <c r="G111" s="4"/>
    </row>
    <row r="112" spans="2:7" ht="12.75">
      <c r="B112" s="4"/>
      <c r="C112" s="4"/>
      <c r="D112" s="149"/>
      <c r="E112" s="4"/>
      <c r="F112" s="4"/>
      <c r="G112" s="4"/>
    </row>
    <row r="113" ht="12.75">
      <c r="D113" s="149"/>
    </row>
    <row r="114" ht="12.75">
      <c r="D114" s="149"/>
    </row>
    <row r="115" ht="12.75">
      <c r="D115" s="149"/>
    </row>
    <row r="116" ht="12.75">
      <c r="D116" s="149"/>
    </row>
    <row r="117" ht="12.75">
      <c r="D117" s="149"/>
    </row>
    <row r="118" ht="12.75">
      <c r="D118" s="149"/>
    </row>
    <row r="119" ht="12.75">
      <c r="D119" s="149"/>
    </row>
    <row r="120" ht="12.75">
      <c r="D120" s="149"/>
    </row>
    <row r="121" ht="12.75">
      <c r="D121" s="149"/>
    </row>
    <row r="122" ht="12.75">
      <c r="D122" s="149"/>
    </row>
    <row r="123" ht="12.75">
      <c r="D123" s="149"/>
    </row>
    <row r="124" ht="12.75">
      <c r="D124" s="149"/>
    </row>
    <row r="125" ht="12.75">
      <c r="D125" s="149"/>
    </row>
    <row r="126" ht="12.75">
      <c r="D126" s="149"/>
    </row>
    <row r="127" ht="12.75">
      <c r="D127" s="149"/>
    </row>
    <row r="128" ht="12.75">
      <c r="D128" s="149"/>
    </row>
    <row r="129" ht="12.75">
      <c r="D129" s="149"/>
    </row>
    <row r="130" ht="12.75">
      <c r="D130" s="149"/>
    </row>
    <row r="131" ht="12.75">
      <c r="D131" s="149"/>
    </row>
    <row r="132" ht="12.75">
      <c r="D132" s="149"/>
    </row>
    <row r="133" ht="12.75">
      <c r="D133" s="149"/>
    </row>
    <row r="134" ht="12.75">
      <c r="D134" s="149"/>
    </row>
    <row r="135" ht="12.75">
      <c r="D135" s="149"/>
    </row>
    <row r="136" ht="12.75">
      <c r="D136" s="149"/>
    </row>
    <row r="137" ht="12.75">
      <c r="D137" s="149"/>
    </row>
    <row r="138" ht="12.75">
      <c r="D138" s="149"/>
    </row>
    <row r="139" ht="12.75">
      <c r="D139" s="149"/>
    </row>
    <row r="140" ht="12.75">
      <c r="D140" s="149"/>
    </row>
    <row r="141" ht="12.75">
      <c r="D141" s="149"/>
    </row>
    <row r="142" ht="12.75">
      <c r="D142" s="149"/>
    </row>
    <row r="143" ht="12.75">
      <c r="D143" s="149"/>
    </row>
    <row r="144" ht="12.75">
      <c r="D144" s="149"/>
    </row>
    <row r="145" ht="12.75">
      <c r="D145" s="149"/>
    </row>
    <row r="146" ht="12.75">
      <c r="D146" s="149"/>
    </row>
    <row r="147" ht="12.75">
      <c r="D147" s="149"/>
    </row>
    <row r="148" ht="12.75">
      <c r="D148" s="149"/>
    </row>
    <row r="149" ht="12.75">
      <c r="D149" s="149"/>
    </row>
    <row r="150" ht="12.75">
      <c r="D150" s="149"/>
    </row>
    <row r="151" ht="12.75">
      <c r="D151" s="149"/>
    </row>
    <row r="152" ht="12.75">
      <c r="D152" s="149"/>
    </row>
    <row r="153" ht="12.75">
      <c r="D153" s="149"/>
    </row>
    <row r="154" ht="12.75">
      <c r="D154" s="149"/>
    </row>
    <row r="155" ht="12.75">
      <c r="D155" s="149"/>
    </row>
    <row r="156" ht="12.75">
      <c r="D156" s="149"/>
    </row>
    <row r="157" ht="12.75">
      <c r="D157" s="149"/>
    </row>
    <row r="158" ht="12.75">
      <c r="D158" s="149"/>
    </row>
    <row r="159" ht="12.75">
      <c r="D159" s="149"/>
    </row>
    <row r="160" ht="12.75">
      <c r="D160" s="149"/>
    </row>
    <row r="161" ht="12.75">
      <c r="D161" s="149"/>
    </row>
    <row r="162" ht="12.75">
      <c r="D162" s="149"/>
    </row>
    <row r="163" ht="12.75">
      <c r="D163" s="149"/>
    </row>
    <row r="164" ht="12.75">
      <c r="D164" s="149"/>
    </row>
    <row r="165" ht="12.75">
      <c r="D165" s="149"/>
    </row>
    <row r="166" ht="12.75">
      <c r="D166" s="149"/>
    </row>
    <row r="167" ht="12.75">
      <c r="D167" s="149"/>
    </row>
    <row r="168" ht="12.75">
      <c r="D168" s="149"/>
    </row>
    <row r="169" ht="12.75">
      <c r="D169" s="149"/>
    </row>
    <row r="170" ht="12.75">
      <c r="D170" s="149"/>
    </row>
    <row r="171" ht="12.75">
      <c r="D171" s="149"/>
    </row>
    <row r="172" ht="12.75">
      <c r="D172" s="149"/>
    </row>
    <row r="173" ht="12.75">
      <c r="D173" s="149"/>
    </row>
    <row r="174" ht="12.75">
      <c r="D174" s="149"/>
    </row>
    <row r="175" ht="12.75">
      <c r="D175" s="149"/>
    </row>
    <row r="176" ht="12.75">
      <c r="D176" s="149"/>
    </row>
    <row r="177" ht="12.75">
      <c r="D177" s="149"/>
    </row>
  </sheetData>
  <mergeCells count="6">
    <mergeCell ref="Y1:AE1"/>
    <mergeCell ref="B3:C3"/>
    <mergeCell ref="F3:G3"/>
    <mergeCell ref="T2:W2"/>
    <mergeCell ref="Q1:W1"/>
    <mergeCell ref="AB2:AE2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41" r:id="rId1"/>
  <headerFooter alignWithMargins="0">
    <oddHeader>&amp;C&amp;F</oddHeader>
    <oddFooter>&amp;C&amp;A</oddFooter>
  </headerFooter>
  <rowBreaks count="1" manualBreakCount="1">
    <brk id="80" min="1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S45"/>
  <sheetViews>
    <sheetView zoomScale="70" zoomScaleNormal="7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0" customWidth="1"/>
    <col min="2" max="2" width="31.00390625" style="0" bestFit="1" customWidth="1"/>
    <col min="3" max="3" width="22.00390625" style="0" bestFit="1" customWidth="1"/>
    <col min="4" max="4" width="25.57421875" style="0" customWidth="1"/>
    <col min="5" max="5" width="28.421875" style="0" customWidth="1"/>
    <col min="6" max="6" width="8.7109375" style="0" customWidth="1"/>
    <col min="7" max="7" width="13.8515625" style="0" customWidth="1"/>
    <col min="19" max="19" width="41.00390625" style="0" customWidth="1"/>
  </cols>
  <sheetData>
    <row r="1" ht="13.5" thickBot="1"/>
    <row r="2" spans="2:19" ht="12.75">
      <c r="B2" s="218" t="s">
        <v>107</v>
      </c>
      <c r="C2" s="218"/>
      <c r="D2" s="218"/>
      <c r="E2" s="218" t="s">
        <v>3</v>
      </c>
      <c r="F2" s="218"/>
      <c r="G2" s="22" t="s">
        <v>4</v>
      </c>
      <c r="H2" s="22" t="s">
        <v>5</v>
      </c>
      <c r="I2" s="22" t="s">
        <v>108</v>
      </c>
      <c r="J2" s="22" t="s">
        <v>6</v>
      </c>
      <c r="K2" s="23" t="s">
        <v>109</v>
      </c>
      <c r="L2" s="22" t="s">
        <v>102</v>
      </c>
      <c r="M2" s="22" t="s">
        <v>8</v>
      </c>
      <c r="N2" s="23" t="s">
        <v>110</v>
      </c>
      <c r="O2" s="23" t="s">
        <v>10</v>
      </c>
      <c r="P2" s="23" t="s">
        <v>111</v>
      </c>
      <c r="Q2" s="23" t="s">
        <v>11</v>
      </c>
      <c r="R2" s="23" t="s">
        <v>103</v>
      </c>
      <c r="S2" s="23" t="s">
        <v>12</v>
      </c>
    </row>
    <row r="3" spans="2:19" ht="13.5" thickBot="1">
      <c r="B3" s="2" t="s">
        <v>112</v>
      </c>
      <c r="C3" s="2" t="s">
        <v>0</v>
      </c>
      <c r="D3" s="2" t="s">
        <v>2</v>
      </c>
      <c r="E3" s="2" t="s">
        <v>113</v>
      </c>
      <c r="F3" s="2" t="s">
        <v>114</v>
      </c>
      <c r="G3" s="2"/>
      <c r="H3" s="2" t="s">
        <v>115</v>
      </c>
      <c r="I3" s="2"/>
      <c r="J3" s="2" t="s">
        <v>115</v>
      </c>
      <c r="K3" s="13" t="s">
        <v>115</v>
      </c>
      <c r="L3" s="2" t="s">
        <v>16</v>
      </c>
      <c r="M3" s="2" t="s">
        <v>106</v>
      </c>
      <c r="N3" s="13" t="s">
        <v>17</v>
      </c>
      <c r="O3" s="13" t="s">
        <v>104</v>
      </c>
      <c r="P3" s="13" t="s">
        <v>104</v>
      </c>
      <c r="Q3" s="13" t="s">
        <v>104</v>
      </c>
      <c r="R3" s="13" t="s">
        <v>105</v>
      </c>
      <c r="S3" s="24"/>
    </row>
    <row r="4" spans="2:18" ht="12.75">
      <c r="B4" s="4"/>
      <c r="C4" s="23"/>
      <c r="D4" s="23"/>
      <c r="E4" s="23"/>
      <c r="F4" s="25"/>
      <c r="G4" s="4"/>
      <c r="H4" s="26"/>
      <c r="I4" s="23"/>
      <c r="J4" s="27"/>
      <c r="K4" s="4"/>
      <c r="L4" s="28"/>
      <c r="M4" s="27"/>
      <c r="N4" s="4"/>
      <c r="O4" s="23"/>
      <c r="P4" s="29"/>
      <c r="Q4" s="4"/>
      <c r="R4" s="4"/>
    </row>
    <row r="5" spans="2:19" ht="12.75">
      <c r="B5" s="3" t="s">
        <v>116</v>
      </c>
      <c r="C5" s="29" t="s">
        <v>117</v>
      </c>
      <c r="D5" s="29" t="s">
        <v>118</v>
      </c>
      <c r="E5" s="5" t="s">
        <v>119</v>
      </c>
      <c r="F5" s="30">
        <v>50</v>
      </c>
      <c r="G5" s="31" t="s">
        <v>89</v>
      </c>
      <c r="H5" s="32">
        <v>5138</v>
      </c>
      <c r="I5" s="33"/>
      <c r="J5" s="34">
        <v>4406</v>
      </c>
      <c r="K5" s="4"/>
      <c r="L5" s="35">
        <v>80</v>
      </c>
      <c r="M5" s="36">
        <v>7.9</v>
      </c>
      <c r="N5" s="37">
        <v>3.5</v>
      </c>
      <c r="O5" s="36">
        <v>1850</v>
      </c>
      <c r="P5" s="36"/>
      <c r="Q5" s="37">
        <v>330</v>
      </c>
      <c r="R5" s="30"/>
      <c r="S5" s="15" t="s">
        <v>120</v>
      </c>
    </row>
    <row r="6" spans="2:19" ht="12.75">
      <c r="B6" s="3"/>
      <c r="C6" s="29"/>
      <c r="D6" s="29"/>
      <c r="E6" s="5"/>
      <c r="F6" s="30"/>
      <c r="G6" s="31" t="s">
        <v>27</v>
      </c>
      <c r="H6" s="32">
        <v>5138</v>
      </c>
      <c r="I6" s="33"/>
      <c r="J6" s="38">
        <f>H6</f>
        <v>5138</v>
      </c>
      <c r="K6" s="4"/>
      <c r="L6" s="35">
        <v>18</v>
      </c>
      <c r="M6" s="36">
        <v>7.7</v>
      </c>
      <c r="N6" s="37">
        <v>4.3</v>
      </c>
      <c r="O6" s="36">
        <v>1000</v>
      </c>
      <c r="P6" s="36"/>
      <c r="Q6" s="37">
        <v>180</v>
      </c>
      <c r="R6" s="30"/>
      <c r="S6" s="15"/>
    </row>
    <row r="7" spans="2:19" ht="12.75">
      <c r="B7" s="3"/>
      <c r="C7" s="29"/>
      <c r="D7" s="29"/>
      <c r="E7" s="39">
        <f>SUM(H5:H9)</f>
        <v>25690</v>
      </c>
      <c r="F7" s="30"/>
      <c r="G7" s="31" t="s">
        <v>121</v>
      </c>
      <c r="H7" s="32">
        <v>5138</v>
      </c>
      <c r="I7" s="33"/>
      <c r="J7" s="38">
        <f>H7</f>
        <v>5138</v>
      </c>
      <c r="K7" s="4"/>
      <c r="L7" s="35">
        <v>60</v>
      </c>
      <c r="M7" s="36">
        <v>7.8</v>
      </c>
      <c r="N7" s="37">
        <v>2.5</v>
      </c>
      <c r="O7" s="36">
        <v>900</v>
      </c>
      <c r="P7" s="36"/>
      <c r="Q7" s="37">
        <v>100</v>
      </c>
      <c r="R7" s="30"/>
      <c r="S7" s="15" t="s">
        <v>122</v>
      </c>
    </row>
    <row r="8" spans="2:19" ht="12.75">
      <c r="B8" s="3"/>
      <c r="C8" s="29"/>
      <c r="D8" s="29"/>
      <c r="E8" s="40">
        <f>SUM(J5:J9)</f>
        <v>24958</v>
      </c>
      <c r="F8" s="30"/>
      <c r="G8" s="31" t="s">
        <v>123</v>
      </c>
      <c r="H8" s="32">
        <v>5138</v>
      </c>
      <c r="I8" s="33"/>
      <c r="J8" s="38">
        <f>H8</f>
        <v>5138</v>
      </c>
      <c r="K8" s="4"/>
      <c r="L8" s="35">
        <v>50</v>
      </c>
      <c r="M8" s="36">
        <v>7.8</v>
      </c>
      <c r="N8" s="37">
        <v>0.24</v>
      </c>
      <c r="O8" s="36">
        <v>100</v>
      </c>
      <c r="P8" s="36"/>
      <c r="Q8" s="37">
        <v>40</v>
      </c>
      <c r="R8" s="30"/>
      <c r="S8" s="15" t="s">
        <v>124</v>
      </c>
    </row>
    <row r="9" spans="2:19" ht="12.75">
      <c r="B9" s="3"/>
      <c r="C9" s="29"/>
      <c r="D9" s="29"/>
      <c r="E9" s="5"/>
      <c r="F9" s="30"/>
      <c r="G9" s="31" t="s">
        <v>29</v>
      </c>
      <c r="H9" s="32">
        <v>5138</v>
      </c>
      <c r="I9" s="33"/>
      <c r="J9" s="38">
        <f>H9</f>
        <v>5138</v>
      </c>
      <c r="K9" s="4"/>
      <c r="L9" s="35">
        <v>30</v>
      </c>
      <c r="M9" s="36">
        <v>4</v>
      </c>
      <c r="N9" s="37">
        <v>0.4</v>
      </c>
      <c r="O9" s="36">
        <v>1200</v>
      </c>
      <c r="P9" s="36"/>
      <c r="Q9" s="37">
        <v>30</v>
      </c>
      <c r="R9" s="30"/>
      <c r="S9" s="15"/>
    </row>
    <row r="10" spans="2:19" ht="12.75">
      <c r="B10" s="3"/>
      <c r="C10" s="29"/>
      <c r="D10" s="29"/>
      <c r="E10" s="5"/>
      <c r="F10" s="30"/>
      <c r="G10" s="31"/>
      <c r="H10" s="32"/>
      <c r="I10" s="33"/>
      <c r="J10" s="38"/>
      <c r="K10" s="4"/>
      <c r="L10" s="35"/>
      <c r="M10" s="36"/>
      <c r="N10" s="37"/>
      <c r="O10" s="36"/>
      <c r="P10" s="36"/>
      <c r="Q10" s="37"/>
      <c r="R10" s="30"/>
      <c r="S10" s="15"/>
    </row>
    <row r="11" spans="2:19" ht="12.75">
      <c r="B11" s="3"/>
      <c r="C11" s="29"/>
      <c r="D11" s="29"/>
      <c r="E11" s="5"/>
      <c r="F11" s="30"/>
      <c r="G11" s="31"/>
      <c r="H11" s="32"/>
      <c r="I11" s="33"/>
      <c r="J11" s="38"/>
      <c r="K11" s="4"/>
      <c r="L11" s="35"/>
      <c r="M11" s="36"/>
      <c r="N11" s="37"/>
      <c r="O11" s="36"/>
      <c r="P11" s="36"/>
      <c r="Q11" s="37"/>
      <c r="R11" s="30"/>
      <c r="S11" s="15"/>
    </row>
    <row r="12" spans="2:19" ht="12.75">
      <c r="B12" s="3" t="s">
        <v>125</v>
      </c>
      <c r="C12" s="29" t="s">
        <v>117</v>
      </c>
      <c r="D12" s="29" t="s">
        <v>118</v>
      </c>
      <c r="E12" s="5" t="s">
        <v>126</v>
      </c>
      <c r="F12" s="30">
        <v>50</v>
      </c>
      <c r="G12" s="31" t="s">
        <v>127</v>
      </c>
      <c r="H12" s="32">
        <v>5138</v>
      </c>
      <c r="I12" s="33"/>
      <c r="J12" s="34">
        <v>4406</v>
      </c>
      <c r="K12" s="4"/>
      <c r="L12" s="35">
        <v>40</v>
      </c>
      <c r="M12" s="36">
        <v>10.8</v>
      </c>
      <c r="N12" s="37">
        <v>9</v>
      </c>
      <c r="O12" s="36">
        <v>1000</v>
      </c>
      <c r="P12" s="36"/>
      <c r="Q12" s="37">
        <v>20</v>
      </c>
      <c r="R12" s="30"/>
      <c r="S12" s="15"/>
    </row>
    <row r="13" spans="2:19" ht="12.75">
      <c r="B13" s="3"/>
      <c r="C13" s="29"/>
      <c r="D13" s="29"/>
      <c r="E13" s="5"/>
      <c r="F13" s="30"/>
      <c r="G13" s="31" t="s">
        <v>27</v>
      </c>
      <c r="H13" s="32">
        <v>5138</v>
      </c>
      <c r="I13" s="33"/>
      <c r="J13" s="38">
        <f>H13</f>
        <v>5138</v>
      </c>
      <c r="K13" s="4"/>
      <c r="L13" s="35">
        <v>30</v>
      </c>
      <c r="M13" s="36">
        <v>10</v>
      </c>
      <c r="N13" s="37">
        <v>3.4</v>
      </c>
      <c r="O13" s="36">
        <v>350</v>
      </c>
      <c r="P13" s="36"/>
      <c r="Q13" s="37">
        <v>20</v>
      </c>
      <c r="R13" s="30"/>
      <c r="S13" s="15"/>
    </row>
    <row r="14" spans="2:19" ht="12.75">
      <c r="B14" s="3"/>
      <c r="C14" s="29"/>
      <c r="D14" s="29"/>
      <c r="E14" s="39">
        <f>SUM(H12:H16)</f>
        <v>25690</v>
      </c>
      <c r="F14" s="30"/>
      <c r="G14" s="31" t="s">
        <v>75</v>
      </c>
      <c r="H14" s="32">
        <v>5138</v>
      </c>
      <c r="I14" s="33"/>
      <c r="J14" s="38">
        <f>H14</f>
        <v>5138</v>
      </c>
      <c r="K14" s="4"/>
      <c r="L14" s="35">
        <v>60</v>
      </c>
      <c r="M14" s="36">
        <v>8.5</v>
      </c>
      <c r="N14" s="37">
        <v>1.2</v>
      </c>
      <c r="O14" s="36">
        <v>240</v>
      </c>
      <c r="P14" s="36"/>
      <c r="Q14" s="37">
        <v>20</v>
      </c>
      <c r="R14" s="30"/>
      <c r="S14" s="15"/>
    </row>
    <row r="15" spans="2:19" ht="12.75">
      <c r="B15" s="3"/>
      <c r="C15" s="29"/>
      <c r="D15" s="29"/>
      <c r="E15" s="40">
        <f>SUM(J12:J16)</f>
        <v>24958</v>
      </c>
      <c r="F15" s="30"/>
      <c r="G15" s="31" t="s">
        <v>128</v>
      </c>
      <c r="H15" s="32">
        <v>5138</v>
      </c>
      <c r="I15" s="33"/>
      <c r="J15" s="38">
        <f>H15</f>
        <v>5138</v>
      </c>
      <c r="K15" s="4"/>
      <c r="L15" s="35">
        <v>95</v>
      </c>
      <c r="M15" s="36">
        <v>9</v>
      </c>
      <c r="N15" s="37">
        <v>1.2</v>
      </c>
      <c r="O15" s="36">
        <v>350</v>
      </c>
      <c r="P15" s="36"/>
      <c r="Q15" s="37">
        <v>20</v>
      </c>
      <c r="R15" s="30"/>
      <c r="S15" s="15"/>
    </row>
    <row r="16" spans="2:19" ht="12.75">
      <c r="B16" s="3"/>
      <c r="C16" s="29"/>
      <c r="D16" s="29"/>
      <c r="E16" s="5"/>
      <c r="F16" s="30"/>
      <c r="G16" s="31" t="s">
        <v>29</v>
      </c>
      <c r="H16" s="32">
        <v>5138</v>
      </c>
      <c r="I16" s="33"/>
      <c r="J16" s="38">
        <f>H16</f>
        <v>5138</v>
      </c>
      <c r="K16" s="4"/>
      <c r="L16" s="35">
        <v>30</v>
      </c>
      <c r="M16" s="36">
        <v>4</v>
      </c>
      <c r="N16" s="37">
        <v>0.4</v>
      </c>
      <c r="O16" s="36">
        <v>1200</v>
      </c>
      <c r="P16" s="36"/>
      <c r="Q16" s="37">
        <v>30</v>
      </c>
      <c r="R16" s="30"/>
      <c r="S16" s="15"/>
    </row>
    <row r="17" spans="2:19" ht="12.75">
      <c r="B17" s="3"/>
      <c r="C17" s="29"/>
      <c r="D17" s="29"/>
      <c r="E17" s="5"/>
      <c r="F17" s="30"/>
      <c r="G17" s="31"/>
      <c r="H17" s="32"/>
      <c r="I17" s="33"/>
      <c r="J17" s="38"/>
      <c r="K17" s="4"/>
      <c r="L17" s="32"/>
      <c r="M17" s="33"/>
      <c r="N17" s="31"/>
      <c r="O17" s="33"/>
      <c r="P17" s="33"/>
      <c r="Q17" s="31"/>
      <c r="R17" s="30"/>
      <c r="S17" s="15"/>
    </row>
    <row r="18" spans="2:19" ht="12.75">
      <c r="B18" s="3"/>
      <c r="C18" s="29"/>
      <c r="D18" s="29"/>
      <c r="E18" s="5"/>
      <c r="F18" s="30"/>
      <c r="G18" s="31"/>
      <c r="H18" s="32"/>
      <c r="I18" s="33"/>
      <c r="J18" s="38" t="s">
        <v>129</v>
      </c>
      <c r="K18" s="4"/>
      <c r="L18" s="32"/>
      <c r="M18" s="33"/>
      <c r="N18" s="31"/>
      <c r="O18" s="33"/>
      <c r="P18" s="33"/>
      <c r="Q18" s="31"/>
      <c r="R18" s="30"/>
      <c r="S18" s="15"/>
    </row>
    <row r="19" spans="2:19" ht="12.75">
      <c r="B19" s="3"/>
      <c r="C19" s="29"/>
      <c r="D19" s="29"/>
      <c r="E19" s="5"/>
      <c r="F19" s="30"/>
      <c r="G19" s="31"/>
      <c r="H19" s="32"/>
      <c r="I19" s="33"/>
      <c r="J19" s="38"/>
      <c r="K19" s="4"/>
      <c r="L19" s="32"/>
      <c r="M19" s="33"/>
      <c r="N19" s="31"/>
      <c r="O19" s="33"/>
      <c r="P19" s="33"/>
      <c r="Q19" s="31"/>
      <c r="R19" s="30"/>
      <c r="S19" s="15"/>
    </row>
    <row r="20" spans="2:19" ht="12.75">
      <c r="B20" s="41" t="s">
        <v>130</v>
      </c>
      <c r="C20" s="29" t="s">
        <v>131</v>
      </c>
      <c r="D20" s="29" t="s">
        <v>132</v>
      </c>
      <c r="E20" s="5" t="s">
        <v>133</v>
      </c>
      <c r="F20" s="30">
        <v>100</v>
      </c>
      <c r="G20" s="31" t="s">
        <v>134</v>
      </c>
      <c r="H20" s="42"/>
      <c r="I20" s="43">
        <v>42120</v>
      </c>
      <c r="J20" s="38">
        <v>29014</v>
      </c>
      <c r="K20" s="4"/>
      <c r="L20" s="32"/>
      <c r="M20" s="33">
        <v>5.5</v>
      </c>
      <c r="N20" s="31">
        <v>14.08</v>
      </c>
      <c r="O20" s="33">
        <v>37400</v>
      </c>
      <c r="P20" s="33"/>
      <c r="Q20" s="31"/>
      <c r="R20" s="30"/>
      <c r="S20" s="15" t="s">
        <v>135</v>
      </c>
    </row>
    <row r="21" spans="2:19" ht="12.75">
      <c r="B21" s="3"/>
      <c r="C21" s="29"/>
      <c r="D21" s="29"/>
      <c r="E21" s="5" t="s">
        <v>136</v>
      </c>
      <c r="F21" s="30"/>
      <c r="G21" s="31" t="s">
        <v>67</v>
      </c>
      <c r="H21" s="42">
        <v>9730</v>
      </c>
      <c r="I21" s="43"/>
      <c r="J21" s="38"/>
      <c r="K21" s="4"/>
      <c r="L21" s="32"/>
      <c r="M21" s="33"/>
      <c r="N21" s="31"/>
      <c r="O21" s="33"/>
      <c r="P21" s="33"/>
      <c r="Q21" s="31"/>
      <c r="R21" s="30"/>
      <c r="S21" s="15" t="s">
        <v>137</v>
      </c>
    </row>
    <row r="22" spans="2:19" ht="12.75">
      <c r="B22" s="3"/>
      <c r="C22" s="29"/>
      <c r="D22" s="29"/>
      <c r="E22" s="39">
        <f>SUM(H20:H25)</f>
        <v>142720</v>
      </c>
      <c r="F22" s="30"/>
      <c r="G22" s="31" t="s">
        <v>27</v>
      </c>
      <c r="H22" s="42">
        <v>45360</v>
      </c>
      <c r="I22" s="43"/>
      <c r="J22" s="38">
        <f>H22+I23</f>
        <v>86480</v>
      </c>
      <c r="K22" s="4"/>
      <c r="L22" s="32"/>
      <c r="M22" s="33">
        <v>9.3</v>
      </c>
      <c r="N22" s="31">
        <v>3.94</v>
      </c>
      <c r="O22" s="33">
        <v>1670</v>
      </c>
      <c r="P22" s="33"/>
      <c r="Q22" s="31">
        <v>54</v>
      </c>
      <c r="R22" s="30"/>
      <c r="S22" s="15"/>
    </row>
    <row r="23" spans="2:19" ht="12.75">
      <c r="B23" s="3"/>
      <c r="C23" s="29"/>
      <c r="D23" s="29"/>
      <c r="E23" s="40">
        <f>SUM(J20:J25)</f>
        <v>115494</v>
      </c>
      <c r="F23" s="30"/>
      <c r="G23" s="31"/>
      <c r="H23" s="42"/>
      <c r="I23" s="43">
        <v>41120</v>
      </c>
      <c r="J23" s="38"/>
      <c r="K23" s="4"/>
      <c r="L23" s="32"/>
      <c r="M23" s="33"/>
      <c r="N23" s="31"/>
      <c r="O23" s="33"/>
      <c r="P23" s="33"/>
      <c r="Q23" s="31"/>
      <c r="R23" s="30"/>
      <c r="S23" s="15" t="s">
        <v>138</v>
      </c>
    </row>
    <row r="24" spans="2:19" ht="12.75">
      <c r="B24" s="3"/>
      <c r="C24" s="29"/>
      <c r="D24" s="29"/>
      <c r="E24" s="44"/>
      <c r="F24" s="30"/>
      <c r="G24" s="31" t="s">
        <v>67</v>
      </c>
      <c r="H24" s="32">
        <v>4390</v>
      </c>
      <c r="I24" s="33"/>
      <c r="J24" s="38"/>
      <c r="K24" s="4"/>
      <c r="L24" s="32"/>
      <c r="M24" s="33"/>
      <c r="N24" s="31"/>
      <c r="O24" s="33"/>
      <c r="P24" s="33"/>
      <c r="Q24" s="31"/>
      <c r="R24" s="30"/>
      <c r="S24" s="45"/>
    </row>
    <row r="25" spans="2:19" ht="12.75">
      <c r="B25" s="3"/>
      <c r="C25" s="29"/>
      <c r="D25" s="29"/>
      <c r="E25" s="44"/>
      <c r="F25" s="30"/>
      <c r="G25" s="31" t="s">
        <v>27</v>
      </c>
      <c r="H25" s="32">
        <v>83240</v>
      </c>
      <c r="I25" s="33"/>
      <c r="J25" s="38"/>
      <c r="K25" s="46">
        <v>83240</v>
      </c>
      <c r="L25" s="32"/>
      <c r="M25" s="33"/>
      <c r="N25" s="31"/>
      <c r="O25" s="33"/>
      <c r="P25" s="33"/>
      <c r="Q25" s="31"/>
      <c r="R25" s="30"/>
      <c r="S25" s="15"/>
    </row>
    <row r="26" spans="2:19" ht="12.75">
      <c r="B26" s="3"/>
      <c r="C26" s="29"/>
      <c r="D26" s="29"/>
      <c r="E26" s="5"/>
      <c r="F26" s="30"/>
      <c r="G26" s="31"/>
      <c r="H26" s="32"/>
      <c r="I26" s="33"/>
      <c r="J26" s="38"/>
      <c r="K26" s="4"/>
      <c r="L26" s="32"/>
      <c r="M26" s="33"/>
      <c r="N26" s="31"/>
      <c r="O26" s="33"/>
      <c r="P26" s="33"/>
      <c r="Q26" s="31"/>
      <c r="R26" s="30"/>
      <c r="S26" s="15"/>
    </row>
    <row r="27" spans="2:19" ht="12.75">
      <c r="B27" s="3"/>
      <c r="C27" s="29"/>
      <c r="D27" s="29"/>
      <c r="E27" s="5"/>
      <c r="F27" s="30"/>
      <c r="G27" s="31"/>
      <c r="H27" s="32"/>
      <c r="I27" s="33"/>
      <c r="J27" s="38"/>
      <c r="K27" s="4"/>
      <c r="L27" s="32"/>
      <c r="M27" s="33"/>
      <c r="N27" s="31"/>
      <c r="O27" s="33"/>
      <c r="P27" s="33"/>
      <c r="Q27" s="31"/>
      <c r="R27" s="30"/>
      <c r="S27" s="15"/>
    </row>
    <row r="28" spans="2:19" ht="12.75">
      <c r="B28" s="3" t="s">
        <v>35</v>
      </c>
      <c r="C28" s="29" t="s">
        <v>131</v>
      </c>
      <c r="D28" s="29" t="s">
        <v>139</v>
      </c>
      <c r="E28" s="5" t="s">
        <v>140</v>
      </c>
      <c r="F28" s="30">
        <v>57</v>
      </c>
      <c r="G28" s="31" t="s">
        <v>141</v>
      </c>
      <c r="H28" s="32">
        <v>27310</v>
      </c>
      <c r="I28" s="33"/>
      <c r="J28" s="38"/>
      <c r="K28" s="4"/>
      <c r="L28" s="32"/>
      <c r="M28" s="33"/>
      <c r="N28" s="31"/>
      <c r="O28" s="33"/>
      <c r="P28" s="33"/>
      <c r="Q28" s="31"/>
      <c r="R28" s="30"/>
      <c r="S28" s="15" t="s">
        <v>142</v>
      </c>
    </row>
    <row r="29" spans="2:19" ht="12.75">
      <c r="B29" s="3"/>
      <c r="C29" s="29"/>
      <c r="D29" s="29"/>
      <c r="E29" s="5"/>
      <c r="F29" s="30"/>
      <c r="G29" s="31" t="s">
        <v>143</v>
      </c>
      <c r="H29" s="32">
        <v>32319</v>
      </c>
      <c r="I29" s="33"/>
      <c r="J29" s="38">
        <f>H29</f>
        <v>32319</v>
      </c>
      <c r="K29" s="4"/>
      <c r="L29" s="32">
        <v>40</v>
      </c>
      <c r="M29" s="33">
        <v>9.5</v>
      </c>
      <c r="N29" s="31">
        <v>13</v>
      </c>
      <c r="O29" s="33">
        <v>196</v>
      </c>
      <c r="P29" s="33"/>
      <c r="Q29" s="31">
        <v>20</v>
      </c>
      <c r="R29" s="30"/>
      <c r="S29" s="15"/>
    </row>
    <row r="30" spans="2:19" ht="12.75">
      <c r="B30" s="3"/>
      <c r="C30" s="29"/>
      <c r="D30" s="29"/>
      <c r="E30" s="39">
        <f>SUM(H29:H33)</f>
        <v>101574</v>
      </c>
      <c r="F30" s="30"/>
      <c r="G30" s="31" t="s">
        <v>27</v>
      </c>
      <c r="H30" s="32">
        <v>21238</v>
      </c>
      <c r="I30" s="33"/>
      <c r="J30" s="38">
        <f>H30</f>
        <v>21238</v>
      </c>
      <c r="K30" s="4"/>
      <c r="L30" s="32">
        <v>30</v>
      </c>
      <c r="M30" s="33">
        <v>6.6</v>
      </c>
      <c r="N30" s="31">
        <v>4.37</v>
      </c>
      <c r="O30" s="33">
        <v>1120</v>
      </c>
      <c r="P30" s="33"/>
      <c r="Q30" s="31">
        <v>20</v>
      </c>
      <c r="R30" s="30"/>
      <c r="S30" s="15"/>
    </row>
    <row r="31" spans="2:19" ht="12.75">
      <c r="B31" s="3"/>
      <c r="C31" s="29"/>
      <c r="D31" s="29"/>
      <c r="E31" s="40">
        <f>SUM(J28:J33)</f>
        <v>101574</v>
      </c>
      <c r="F31" s="30"/>
      <c r="G31" s="31" t="s">
        <v>121</v>
      </c>
      <c r="H31" s="32">
        <v>11081</v>
      </c>
      <c r="I31" s="33"/>
      <c r="J31" s="38">
        <f>H31</f>
        <v>11081</v>
      </c>
      <c r="K31" s="4"/>
      <c r="L31" s="32">
        <v>95</v>
      </c>
      <c r="M31" s="33">
        <v>8.4</v>
      </c>
      <c r="N31" s="31">
        <v>1.47</v>
      </c>
      <c r="O31" s="33">
        <v>1180</v>
      </c>
      <c r="P31" s="33"/>
      <c r="Q31" s="31">
        <v>20</v>
      </c>
      <c r="R31" s="30"/>
      <c r="S31" s="15"/>
    </row>
    <row r="32" spans="2:19" ht="12.75">
      <c r="B32" s="3"/>
      <c r="C32" s="29"/>
      <c r="D32" s="29"/>
      <c r="E32" s="5"/>
      <c r="F32" s="30"/>
      <c r="G32" s="31" t="s">
        <v>27</v>
      </c>
      <c r="H32" s="32">
        <v>25855</v>
      </c>
      <c r="I32" s="33">
        <f>H33</f>
        <v>11081</v>
      </c>
      <c r="J32" s="38">
        <f>H32+I32</f>
        <v>36936</v>
      </c>
      <c r="K32" s="4"/>
      <c r="L32" s="32">
        <v>70</v>
      </c>
      <c r="M32" s="33">
        <v>8.4</v>
      </c>
      <c r="N32" s="31">
        <v>1.19</v>
      </c>
      <c r="O32" s="33">
        <v>202</v>
      </c>
      <c r="P32" s="33"/>
      <c r="Q32" s="31">
        <v>20</v>
      </c>
      <c r="R32" s="30"/>
      <c r="S32" s="15"/>
    </row>
    <row r="33" spans="2:19" ht="12.75">
      <c r="B33" s="3"/>
      <c r="C33" s="29"/>
      <c r="D33" s="29"/>
      <c r="E33" s="5"/>
      <c r="F33" s="30"/>
      <c r="G33" s="31" t="s">
        <v>123</v>
      </c>
      <c r="H33" s="32">
        <v>11081</v>
      </c>
      <c r="I33" s="33"/>
      <c r="J33" s="38"/>
      <c r="K33" s="4"/>
      <c r="L33" s="32">
        <v>40</v>
      </c>
      <c r="M33" s="33">
        <v>8.1</v>
      </c>
      <c r="N33" s="31">
        <v>1.51</v>
      </c>
      <c r="O33" s="33">
        <v>624</v>
      </c>
      <c r="P33" s="33"/>
      <c r="Q33" s="31">
        <v>20</v>
      </c>
      <c r="R33" s="30"/>
      <c r="S33" s="15"/>
    </row>
    <row r="34" spans="2:19" ht="12.75">
      <c r="B34" s="3"/>
      <c r="C34" s="29"/>
      <c r="D34" s="29"/>
      <c r="E34" s="5"/>
      <c r="F34" s="30"/>
      <c r="G34" s="31"/>
      <c r="H34" s="32"/>
      <c r="I34" s="33"/>
      <c r="J34" s="38"/>
      <c r="K34" s="4"/>
      <c r="L34" s="32"/>
      <c r="M34" s="33"/>
      <c r="N34" s="31"/>
      <c r="O34" s="33"/>
      <c r="P34" s="33"/>
      <c r="Q34" s="31"/>
      <c r="R34" s="30"/>
      <c r="S34" s="15"/>
    </row>
    <row r="35" spans="2:19" ht="12.75">
      <c r="B35" s="3"/>
      <c r="C35" s="29"/>
      <c r="D35" s="29"/>
      <c r="E35" s="5"/>
      <c r="F35" s="30"/>
      <c r="G35" s="31"/>
      <c r="H35" s="32"/>
      <c r="I35" s="33"/>
      <c r="J35" s="38"/>
      <c r="K35" s="4"/>
      <c r="L35" s="32"/>
      <c r="M35" s="33"/>
      <c r="N35" s="31"/>
      <c r="O35" s="33"/>
      <c r="P35" s="33"/>
      <c r="Q35" s="31"/>
      <c r="R35" s="30"/>
      <c r="S35" s="15"/>
    </row>
    <row r="36" spans="2:19" ht="12.75">
      <c r="B36" s="3"/>
      <c r="C36" s="29"/>
      <c r="D36" s="29"/>
      <c r="E36" s="5" t="s">
        <v>144</v>
      </c>
      <c r="F36" s="30">
        <v>43</v>
      </c>
      <c r="G36" s="31" t="s">
        <v>141</v>
      </c>
      <c r="H36" s="32">
        <v>20602</v>
      </c>
      <c r="I36" s="33"/>
      <c r="J36" s="38"/>
      <c r="K36" s="4"/>
      <c r="L36" s="32"/>
      <c r="M36" s="33"/>
      <c r="N36" s="31"/>
      <c r="O36" s="33"/>
      <c r="P36" s="33"/>
      <c r="Q36" s="31"/>
      <c r="R36" s="30"/>
      <c r="S36" s="15" t="s">
        <v>145</v>
      </c>
    </row>
    <row r="37" spans="2:19" ht="12.75">
      <c r="B37" s="3"/>
      <c r="C37" s="29"/>
      <c r="D37" s="29"/>
      <c r="E37" s="5"/>
      <c r="F37" s="30"/>
      <c r="G37" s="31" t="s">
        <v>143</v>
      </c>
      <c r="H37" s="32">
        <v>24381</v>
      </c>
      <c r="I37" s="33"/>
      <c r="J37" s="38">
        <f aca="true" t="shared" si="0" ref="J37:J42">H37*0.88</f>
        <v>21455.28</v>
      </c>
      <c r="K37" s="4"/>
      <c r="L37" s="32">
        <v>40</v>
      </c>
      <c r="M37" s="33">
        <v>10.8</v>
      </c>
      <c r="N37" s="31">
        <v>8.66</v>
      </c>
      <c r="O37" s="33">
        <v>989</v>
      </c>
      <c r="P37" s="33"/>
      <c r="Q37" s="31">
        <v>20</v>
      </c>
      <c r="R37" s="30"/>
      <c r="S37" s="15"/>
    </row>
    <row r="38" spans="2:19" ht="12.75">
      <c r="B38" s="3"/>
      <c r="C38" s="29"/>
      <c r="D38" s="29"/>
      <c r="E38" s="39">
        <f>SUM(H36:H42)</f>
        <v>86083</v>
      </c>
      <c r="F38" s="30"/>
      <c r="G38" s="31" t="s">
        <v>27</v>
      </c>
      <c r="H38" s="32">
        <v>16022</v>
      </c>
      <c r="I38" s="33"/>
      <c r="J38" s="38">
        <f t="shared" si="0"/>
        <v>14099.36</v>
      </c>
      <c r="K38" s="4"/>
      <c r="L38" s="32">
        <v>30</v>
      </c>
      <c r="M38" s="33">
        <v>10</v>
      </c>
      <c r="N38" s="31">
        <v>3.36</v>
      </c>
      <c r="O38" s="33">
        <v>352</v>
      </c>
      <c r="P38" s="33"/>
      <c r="Q38" s="31">
        <v>20</v>
      </c>
      <c r="R38" s="30"/>
      <c r="S38" s="15"/>
    </row>
    <row r="39" spans="2:19" ht="12.75">
      <c r="B39" s="3"/>
      <c r="C39" s="29"/>
      <c r="D39" s="29"/>
      <c r="E39" s="40">
        <f>SUM(J36:J42)</f>
        <v>57623.28</v>
      </c>
      <c r="F39" s="30"/>
      <c r="G39" s="31" t="s">
        <v>146</v>
      </c>
      <c r="H39" s="32">
        <v>5573</v>
      </c>
      <c r="I39" s="33"/>
      <c r="J39" s="38">
        <f t="shared" si="0"/>
        <v>4904.24</v>
      </c>
      <c r="K39" s="4"/>
      <c r="L39" s="32">
        <v>60</v>
      </c>
      <c r="M39" s="33">
        <v>8.5</v>
      </c>
      <c r="N39" s="31">
        <v>1.15</v>
      </c>
      <c r="O39" s="33">
        <v>240</v>
      </c>
      <c r="P39" s="33"/>
      <c r="Q39" s="31">
        <v>20</v>
      </c>
      <c r="R39" s="30"/>
      <c r="S39" s="15"/>
    </row>
    <row r="40" spans="2:19" ht="12.75">
      <c r="B40" s="3"/>
      <c r="C40" s="29"/>
      <c r="D40" s="29"/>
      <c r="E40" s="5"/>
      <c r="F40" s="30"/>
      <c r="G40" s="31" t="s">
        <v>121</v>
      </c>
      <c r="H40" s="32">
        <v>5573</v>
      </c>
      <c r="I40" s="33"/>
      <c r="J40" s="38">
        <f t="shared" si="0"/>
        <v>4904.24</v>
      </c>
      <c r="K40" s="4"/>
      <c r="L40" s="32">
        <v>95</v>
      </c>
      <c r="M40" s="33">
        <v>8.6</v>
      </c>
      <c r="N40" s="31">
        <v>1.17</v>
      </c>
      <c r="O40" s="33">
        <v>364</v>
      </c>
      <c r="P40" s="33"/>
      <c r="Q40" s="31">
        <v>20</v>
      </c>
      <c r="R40" s="30"/>
      <c r="S40" s="15"/>
    </row>
    <row r="41" spans="2:19" ht="12.75">
      <c r="B41" s="3"/>
      <c r="C41" s="29"/>
      <c r="D41" s="29"/>
      <c r="E41" s="5"/>
      <c r="F41" s="30"/>
      <c r="G41" s="31" t="s">
        <v>27</v>
      </c>
      <c r="H41" s="32">
        <v>13932</v>
      </c>
      <c r="I41" s="33"/>
      <c r="J41" s="38">
        <f t="shared" si="0"/>
        <v>12260.16</v>
      </c>
      <c r="K41" s="4"/>
      <c r="L41" s="32">
        <v>60</v>
      </c>
      <c r="M41" s="33">
        <v>8</v>
      </c>
      <c r="N41" s="31">
        <v>1.22</v>
      </c>
      <c r="O41" s="33">
        <v>37</v>
      </c>
      <c r="P41" s="33"/>
      <c r="Q41" s="31">
        <v>20</v>
      </c>
      <c r="R41" s="30"/>
      <c r="S41" s="15"/>
    </row>
    <row r="42" spans="2:19" ht="12.75">
      <c r="B42" s="3"/>
      <c r="C42" s="29"/>
      <c r="D42" s="29"/>
      <c r="E42" s="5"/>
      <c r="F42" s="30"/>
      <c r="G42" s="31" t="s">
        <v>29</v>
      </c>
      <c r="H42" s="32">
        <v>0</v>
      </c>
      <c r="I42" s="33"/>
      <c r="J42" s="38">
        <f t="shared" si="0"/>
        <v>0</v>
      </c>
      <c r="K42" s="4"/>
      <c r="L42" s="32"/>
      <c r="M42" s="33"/>
      <c r="N42" s="31"/>
      <c r="O42" s="33"/>
      <c r="P42" s="33"/>
      <c r="Q42" s="31"/>
      <c r="R42" s="30"/>
      <c r="S42" s="15" t="s">
        <v>147</v>
      </c>
    </row>
    <row r="43" spans="2:19" ht="12.75">
      <c r="B43" s="3"/>
      <c r="C43" s="29"/>
      <c r="D43" s="29"/>
      <c r="E43" s="5"/>
      <c r="F43" s="30"/>
      <c r="G43" s="31"/>
      <c r="H43" s="32"/>
      <c r="I43" s="33"/>
      <c r="J43" s="38"/>
      <c r="K43" s="4"/>
      <c r="L43" s="32"/>
      <c r="M43" s="33"/>
      <c r="N43" s="31"/>
      <c r="O43" s="33"/>
      <c r="P43" s="33"/>
      <c r="Q43" s="31"/>
      <c r="R43" s="30"/>
      <c r="S43" s="19"/>
    </row>
    <row r="44" spans="2:19" ht="12.75">
      <c r="B44" s="3"/>
      <c r="C44" s="29"/>
      <c r="D44" s="29"/>
      <c r="E44" s="5"/>
      <c r="F44" s="30"/>
      <c r="G44" s="31"/>
      <c r="H44" s="32"/>
      <c r="I44" s="33"/>
      <c r="J44" s="38"/>
      <c r="K44" s="4"/>
      <c r="L44" s="32"/>
      <c r="M44" s="33"/>
      <c r="N44" s="31"/>
      <c r="O44" s="33"/>
      <c r="P44" s="33"/>
      <c r="Q44" s="31"/>
      <c r="R44" s="30"/>
      <c r="S44" s="19"/>
    </row>
    <row r="45" spans="2:19" ht="12.75">
      <c r="B45" s="4"/>
      <c r="C45" s="29"/>
      <c r="D45" s="29"/>
      <c r="E45" s="47"/>
      <c r="F45" s="48"/>
      <c r="G45" s="48"/>
      <c r="H45" s="47">
        <f>SUM(H5:H42)</f>
        <v>409067</v>
      </c>
      <c r="I45" s="47"/>
      <c r="J45" s="49"/>
      <c r="K45" s="50"/>
      <c r="L45" s="5"/>
      <c r="M45" s="29"/>
      <c r="N45" s="4"/>
      <c r="O45" s="29"/>
      <c r="P45" s="29"/>
      <c r="Q45" s="4"/>
      <c r="R45" s="51"/>
      <c r="S45" s="19"/>
    </row>
  </sheetData>
  <mergeCells count="2">
    <mergeCell ref="B2:D2"/>
    <mergeCell ref="E2:F2"/>
  </mergeCells>
  <printOptions/>
  <pageMargins left="0.75" right="0.75" top="1" bottom="1" header="0.5" footer="0.5"/>
  <pageSetup fitToHeight="2" horizontalDpi="600" verticalDpi="600" orientation="landscape" paperSize="9" scale="48" r:id="rId1"/>
  <headerFooter alignWithMargins="0">
    <oddHeader>&amp;C&amp;F</oddHeader>
    <oddFooter>&amp;L&amp;D&amp;C&amp;A</oddFooter>
  </headerFooter>
  <rowBreaks count="1" manualBreakCount="1">
    <brk id="45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68"/>
  <sheetViews>
    <sheetView zoomScale="70" zoomScaleNormal="7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3" width="15.00390625" style="0" customWidth="1"/>
    <col min="4" max="4" width="4.8515625" style="0" customWidth="1"/>
    <col min="5" max="5" width="10.00390625" style="0" customWidth="1"/>
    <col min="6" max="6" width="39.140625" style="0" bestFit="1" customWidth="1"/>
    <col min="7" max="7" width="5.00390625" style="0" customWidth="1"/>
    <col min="8" max="8" width="15.28125" style="0" customWidth="1"/>
    <col min="9" max="9" width="10.421875" style="0" customWidth="1"/>
    <col min="10" max="12" width="8.8515625" style="0" customWidth="1"/>
    <col min="13" max="13" width="6.7109375" style="0" bestFit="1" customWidth="1"/>
    <col min="14" max="14" width="6.421875" style="0" bestFit="1" customWidth="1"/>
    <col min="15" max="15" width="7.421875" style="0" bestFit="1" customWidth="1"/>
    <col min="16" max="16" width="6.8515625" style="0" bestFit="1" customWidth="1"/>
    <col min="17" max="17" width="6.57421875" style="0" bestFit="1" customWidth="1"/>
    <col min="18" max="18" width="6.421875" style="0" customWidth="1"/>
    <col min="19" max="19" width="62.140625" style="0" customWidth="1"/>
  </cols>
  <sheetData>
    <row r="1" ht="13.5" thickBot="1"/>
    <row r="2" spans="2:19" ht="12.75">
      <c r="B2" s="218" t="s">
        <v>107</v>
      </c>
      <c r="C2" s="218"/>
      <c r="D2" s="218"/>
      <c r="E2" s="218"/>
      <c r="F2" s="218" t="s">
        <v>3</v>
      </c>
      <c r="G2" s="218"/>
      <c r="H2" s="22" t="s">
        <v>4</v>
      </c>
      <c r="I2" s="22" t="s">
        <v>5</v>
      </c>
      <c r="J2" s="22" t="s">
        <v>148</v>
      </c>
      <c r="K2" s="22" t="s">
        <v>6</v>
      </c>
      <c r="L2" s="22" t="s">
        <v>149</v>
      </c>
      <c r="M2" s="22" t="s">
        <v>102</v>
      </c>
      <c r="N2" s="22" t="s">
        <v>8</v>
      </c>
      <c r="O2" s="23" t="s">
        <v>110</v>
      </c>
      <c r="P2" s="23" t="s">
        <v>10</v>
      </c>
      <c r="Q2" s="23" t="s">
        <v>111</v>
      </c>
      <c r="R2" s="23" t="s">
        <v>11</v>
      </c>
      <c r="S2" s="23" t="s">
        <v>12</v>
      </c>
    </row>
    <row r="3" spans="2:19" ht="13.5" thickBot="1">
      <c r="B3" s="2" t="s">
        <v>112</v>
      </c>
      <c r="C3" s="2" t="s">
        <v>0</v>
      </c>
      <c r="D3" s="2"/>
      <c r="E3" s="2" t="s">
        <v>2</v>
      </c>
      <c r="F3" s="2" t="s">
        <v>113</v>
      </c>
      <c r="G3" s="2" t="s">
        <v>114</v>
      </c>
      <c r="H3" s="2"/>
      <c r="I3" s="2" t="s">
        <v>115</v>
      </c>
      <c r="J3" s="2" t="s">
        <v>115</v>
      </c>
      <c r="K3" s="2" t="s">
        <v>115</v>
      </c>
      <c r="L3" s="2" t="s">
        <v>115</v>
      </c>
      <c r="M3" s="2" t="s">
        <v>16</v>
      </c>
      <c r="N3" s="2" t="s">
        <v>106</v>
      </c>
      <c r="O3" s="13" t="s">
        <v>17</v>
      </c>
      <c r="P3" s="13" t="s">
        <v>104</v>
      </c>
      <c r="Q3" s="13" t="s">
        <v>104</v>
      </c>
      <c r="R3" s="13" t="s">
        <v>104</v>
      </c>
      <c r="S3" s="24"/>
    </row>
    <row r="4" spans="2:19" ht="12.75">
      <c r="B4" s="4"/>
      <c r="C4" s="23"/>
      <c r="D4" s="23"/>
      <c r="E4" s="23"/>
      <c r="F4" s="23"/>
      <c r="G4" s="25"/>
      <c r="H4" s="4"/>
      <c r="I4" s="26"/>
      <c r="J4" s="23"/>
      <c r="K4" s="27"/>
      <c r="L4" s="52"/>
      <c r="M4" s="28"/>
      <c r="N4" s="27"/>
      <c r="O4" s="4"/>
      <c r="P4" s="23"/>
      <c r="Q4" s="29"/>
      <c r="R4" s="4"/>
      <c r="S4" s="28"/>
    </row>
    <row r="5" spans="2:19" ht="12.75">
      <c r="B5" s="20" t="s">
        <v>130</v>
      </c>
      <c r="C5" s="29" t="s">
        <v>150</v>
      </c>
      <c r="D5" s="29" t="s">
        <v>22</v>
      </c>
      <c r="E5" s="29" t="s">
        <v>151</v>
      </c>
      <c r="F5" s="53" t="s">
        <v>152</v>
      </c>
      <c r="G5" s="30">
        <v>18</v>
      </c>
      <c r="H5" s="31"/>
      <c r="I5" s="54">
        <v>913</v>
      </c>
      <c r="J5" s="55"/>
      <c r="K5" s="56">
        <v>164</v>
      </c>
      <c r="L5" s="57">
        <f>I5-K5</f>
        <v>749</v>
      </c>
      <c r="M5" s="32">
        <v>20</v>
      </c>
      <c r="N5" s="58">
        <v>13.22</v>
      </c>
      <c r="O5" s="59">
        <v>130.3</v>
      </c>
      <c r="P5" s="38">
        <v>18700</v>
      </c>
      <c r="Q5" s="60">
        <v>10</v>
      </c>
      <c r="R5" s="31">
        <v>160</v>
      </c>
      <c r="S5" s="61" t="s">
        <v>153</v>
      </c>
    </row>
    <row r="6" spans="2:19" ht="12.75">
      <c r="B6" s="3"/>
      <c r="C6" s="29"/>
      <c r="D6" s="29"/>
      <c r="E6" s="29" t="s">
        <v>154</v>
      </c>
      <c r="F6" s="53"/>
      <c r="G6" s="30"/>
      <c r="H6" s="31"/>
      <c r="I6" s="54"/>
      <c r="J6" s="55"/>
      <c r="K6" s="56"/>
      <c r="L6" s="57"/>
      <c r="M6" s="32"/>
      <c r="N6" s="58"/>
      <c r="O6" s="59"/>
      <c r="P6" s="38"/>
      <c r="Q6" s="60"/>
      <c r="R6" s="31"/>
      <c r="S6" s="61" t="s">
        <v>155</v>
      </c>
    </row>
    <row r="7" spans="2:19" ht="12.75">
      <c r="B7" s="3"/>
      <c r="C7" s="29"/>
      <c r="D7" s="29"/>
      <c r="E7" s="29"/>
      <c r="F7" s="53"/>
      <c r="G7" s="30"/>
      <c r="H7" s="31"/>
      <c r="I7" s="54"/>
      <c r="J7" s="55"/>
      <c r="K7" s="56"/>
      <c r="L7" s="57"/>
      <c r="M7" s="32"/>
      <c r="N7" s="58"/>
      <c r="O7" s="59"/>
      <c r="P7" s="38"/>
      <c r="Q7" s="60"/>
      <c r="R7" s="31"/>
      <c r="S7" s="61" t="s">
        <v>156</v>
      </c>
    </row>
    <row r="8" spans="2:19" ht="12.75">
      <c r="B8" s="62" t="s">
        <v>157</v>
      </c>
      <c r="C8" s="63">
        <f>SUM(I5:I11)</f>
        <v>5071</v>
      </c>
      <c r="D8" s="64" t="s">
        <v>26</v>
      </c>
      <c r="E8" s="29"/>
      <c r="F8" s="53" t="s">
        <v>158</v>
      </c>
      <c r="G8" s="30">
        <v>64</v>
      </c>
      <c r="H8" s="31"/>
      <c r="I8" s="54">
        <v>3245</v>
      </c>
      <c r="J8" s="55"/>
      <c r="K8" s="56">
        <v>584</v>
      </c>
      <c r="L8" s="57">
        <f>I8-K8</f>
        <v>2661</v>
      </c>
      <c r="M8" s="32">
        <v>20</v>
      </c>
      <c r="N8" s="58">
        <v>12.93</v>
      </c>
      <c r="O8" s="59">
        <v>160.1</v>
      </c>
      <c r="P8" s="38">
        <v>19300</v>
      </c>
      <c r="Q8" s="60">
        <v>10</v>
      </c>
      <c r="R8" s="31">
        <v>108</v>
      </c>
      <c r="S8" s="61"/>
    </row>
    <row r="9" spans="2:19" ht="12.75">
      <c r="B9" s="62" t="s">
        <v>159</v>
      </c>
      <c r="C9" s="65">
        <f>SUM(K5:K11)</f>
        <v>912</v>
      </c>
      <c r="D9" s="66"/>
      <c r="E9" s="29"/>
      <c r="F9" s="53" t="s">
        <v>160</v>
      </c>
      <c r="G9" s="30"/>
      <c r="H9" s="31"/>
      <c r="I9" s="54"/>
      <c r="J9" s="55"/>
      <c r="K9" s="56"/>
      <c r="L9" s="57"/>
      <c r="M9" s="32"/>
      <c r="N9" s="58"/>
      <c r="O9" s="59"/>
      <c r="P9" s="38"/>
      <c r="Q9" s="60"/>
      <c r="R9" s="31"/>
      <c r="S9" s="67" t="s">
        <v>161</v>
      </c>
    </row>
    <row r="10" spans="2:19" ht="12.75">
      <c r="B10" s="3"/>
      <c r="C10" s="29"/>
      <c r="D10" s="29"/>
      <c r="E10" s="29"/>
      <c r="F10" s="53"/>
      <c r="G10" s="30"/>
      <c r="H10" s="31"/>
      <c r="I10" s="54"/>
      <c r="J10" s="55"/>
      <c r="K10" s="56"/>
      <c r="L10" s="57"/>
      <c r="M10" s="32"/>
      <c r="N10" s="58"/>
      <c r="O10" s="59"/>
      <c r="P10" s="38"/>
      <c r="Q10" s="60"/>
      <c r="R10" s="31"/>
      <c r="S10" s="67" t="s">
        <v>162</v>
      </c>
    </row>
    <row r="11" spans="2:19" ht="12.75">
      <c r="B11" s="3"/>
      <c r="C11" s="29"/>
      <c r="D11" s="29" t="s">
        <v>28</v>
      </c>
      <c r="E11" s="29"/>
      <c r="F11" s="53" t="s">
        <v>163</v>
      </c>
      <c r="G11" s="68">
        <v>18</v>
      </c>
      <c r="H11" s="69"/>
      <c r="I11" s="54">
        <v>913</v>
      </c>
      <c r="J11" s="55"/>
      <c r="K11" s="56">
        <v>164</v>
      </c>
      <c r="L11" s="57">
        <f>I11-K11</f>
        <v>749</v>
      </c>
      <c r="M11" s="32">
        <v>70</v>
      </c>
      <c r="N11" s="58">
        <v>7.27</v>
      </c>
      <c r="O11" s="59">
        <v>20.3</v>
      </c>
      <c r="P11" s="38">
        <v>36280</v>
      </c>
      <c r="Q11" s="38">
        <v>21970</v>
      </c>
      <c r="R11" s="70">
        <v>544</v>
      </c>
      <c r="S11" s="61"/>
    </row>
    <row r="12" spans="2:19" ht="12.75">
      <c r="B12" s="3"/>
      <c r="C12" s="29"/>
      <c r="D12" s="29"/>
      <c r="E12" s="29"/>
      <c r="F12" s="53"/>
      <c r="G12" s="30">
        <f>SUM(G5:G11)</f>
        <v>100</v>
      </c>
      <c r="H12" s="31"/>
      <c r="I12" s="54"/>
      <c r="J12" s="55"/>
      <c r="K12" s="56"/>
      <c r="L12" s="57"/>
      <c r="M12" s="32"/>
      <c r="N12" s="58"/>
      <c r="O12" s="59"/>
      <c r="P12" s="38"/>
      <c r="Q12" s="38"/>
      <c r="R12" s="70"/>
      <c r="S12" s="71" t="s">
        <v>164</v>
      </c>
    </row>
    <row r="13" spans="2:19" ht="12.75">
      <c r="B13" s="3"/>
      <c r="C13" s="29"/>
      <c r="D13" s="29"/>
      <c r="E13" s="29"/>
      <c r="F13" s="53"/>
      <c r="G13" s="30"/>
      <c r="H13" s="31"/>
      <c r="I13" s="54"/>
      <c r="J13" s="55"/>
      <c r="K13" s="56"/>
      <c r="L13" s="57"/>
      <c r="M13" s="32"/>
      <c r="N13" s="58"/>
      <c r="O13" s="59"/>
      <c r="P13" s="38"/>
      <c r="Q13" s="38"/>
      <c r="R13" s="70"/>
      <c r="S13" s="72" t="s">
        <v>165</v>
      </c>
    </row>
    <row r="14" spans="2:19" ht="12.75">
      <c r="B14" s="3"/>
      <c r="C14" s="29"/>
      <c r="D14" s="29"/>
      <c r="E14" s="29"/>
      <c r="F14" s="53"/>
      <c r="G14" s="30"/>
      <c r="H14" s="31"/>
      <c r="I14" s="54"/>
      <c r="J14" s="55"/>
      <c r="K14" s="56"/>
      <c r="L14" s="57"/>
      <c r="M14" s="32"/>
      <c r="N14" s="58"/>
      <c r="O14" s="59"/>
      <c r="P14" s="38"/>
      <c r="Q14" s="38"/>
      <c r="R14" s="70"/>
      <c r="S14" s="72"/>
    </row>
    <row r="15" spans="2:19" ht="12.75">
      <c r="B15" s="3"/>
      <c r="C15" s="29"/>
      <c r="D15" s="29"/>
      <c r="E15" s="29"/>
      <c r="F15" s="53"/>
      <c r="G15" s="30"/>
      <c r="H15" s="31"/>
      <c r="I15" s="54"/>
      <c r="J15" s="55"/>
      <c r="K15" s="56"/>
      <c r="L15" s="57"/>
      <c r="M15" s="32"/>
      <c r="N15" s="58"/>
      <c r="O15" s="59"/>
      <c r="P15" s="38"/>
      <c r="Q15" s="38"/>
      <c r="R15" s="70"/>
      <c r="S15" s="72"/>
    </row>
    <row r="16" spans="2:19" ht="12.75">
      <c r="B16" s="20" t="s">
        <v>130</v>
      </c>
      <c r="C16" s="29" t="s">
        <v>166</v>
      </c>
      <c r="D16" s="29" t="s">
        <v>31</v>
      </c>
      <c r="E16" s="29" t="s">
        <v>167</v>
      </c>
      <c r="F16" s="53" t="s">
        <v>168</v>
      </c>
      <c r="G16" s="30">
        <v>14</v>
      </c>
      <c r="H16" s="31" t="s">
        <v>27</v>
      </c>
      <c r="I16" s="54">
        <f>F18*3*0.001</f>
        <v>2392.338</v>
      </c>
      <c r="J16" s="55"/>
      <c r="K16" s="56">
        <f>((3*0.9)+0.35)*F18*0.001</f>
        <v>2432.2103</v>
      </c>
      <c r="L16" s="57">
        <f>I16-K16</f>
        <v>-39.872299999999996</v>
      </c>
      <c r="M16" s="32">
        <v>90</v>
      </c>
      <c r="N16" s="58">
        <v>11.5</v>
      </c>
      <c r="O16" s="59">
        <v>3.91</v>
      </c>
      <c r="P16" s="38">
        <v>3120</v>
      </c>
      <c r="Q16" s="38">
        <v>854</v>
      </c>
      <c r="R16" s="70">
        <v>47</v>
      </c>
      <c r="S16" s="67" t="s">
        <v>169</v>
      </c>
    </row>
    <row r="17" spans="2:19" ht="12.75">
      <c r="B17" s="74" t="s">
        <v>170</v>
      </c>
      <c r="C17" s="29"/>
      <c r="D17" s="29"/>
      <c r="E17" s="29" t="s">
        <v>171</v>
      </c>
      <c r="F17" s="53" t="s">
        <v>172</v>
      </c>
      <c r="G17" s="30"/>
      <c r="H17" s="31" t="s">
        <v>173</v>
      </c>
      <c r="I17" s="54"/>
      <c r="J17" s="55">
        <f>0.75*F18*0.001</f>
        <v>598.0845</v>
      </c>
      <c r="K17" s="56">
        <f>F18*0.4*0.9*0.001</f>
        <v>287.08056000000005</v>
      </c>
      <c r="L17" s="57">
        <f>J17-K17</f>
        <v>311.00394</v>
      </c>
      <c r="M17" s="75"/>
      <c r="N17" s="76"/>
      <c r="O17" s="77"/>
      <c r="P17" s="78"/>
      <c r="Q17" s="78"/>
      <c r="R17" s="79"/>
      <c r="S17" s="67" t="s">
        <v>174</v>
      </c>
    </row>
    <row r="18" spans="2:19" ht="12.75">
      <c r="B18" s="74" t="s">
        <v>175</v>
      </c>
      <c r="C18" s="29"/>
      <c r="D18" s="29"/>
      <c r="E18" s="29"/>
      <c r="F18" s="80">
        <v>797446</v>
      </c>
      <c r="G18" s="30"/>
      <c r="H18" s="31" t="s">
        <v>27</v>
      </c>
      <c r="I18" s="54">
        <f>F18*5*0.001</f>
        <v>3987.23</v>
      </c>
      <c r="J18" s="55"/>
      <c r="K18" s="56">
        <f>I18*0.9</f>
        <v>3588.507</v>
      </c>
      <c r="L18" s="57">
        <f>I18-K18</f>
        <v>398.72299999999996</v>
      </c>
      <c r="M18" s="32">
        <v>90</v>
      </c>
      <c r="N18" s="58">
        <v>11.8</v>
      </c>
      <c r="O18" s="59">
        <v>4.22</v>
      </c>
      <c r="P18" s="38">
        <v>1850</v>
      </c>
      <c r="Q18" s="38">
        <v>10</v>
      </c>
      <c r="R18" s="70">
        <v>20</v>
      </c>
      <c r="S18" s="67" t="s">
        <v>176</v>
      </c>
    </row>
    <row r="19" spans="4:19" ht="12.75">
      <c r="D19" s="81"/>
      <c r="E19" s="29"/>
      <c r="F19" s="5"/>
      <c r="G19" s="30"/>
      <c r="H19" s="31" t="s">
        <v>177</v>
      </c>
      <c r="I19" s="54">
        <f>F18*1*0.001</f>
        <v>797.446</v>
      </c>
      <c r="J19" s="55"/>
      <c r="K19" s="56">
        <f>I19*0.9</f>
        <v>717.7014</v>
      </c>
      <c r="L19" s="57">
        <f>I19-K19</f>
        <v>79.74459999999999</v>
      </c>
      <c r="M19" s="75"/>
      <c r="N19" s="76"/>
      <c r="O19" s="77"/>
      <c r="P19" s="78"/>
      <c r="Q19" s="78"/>
      <c r="R19" s="79"/>
      <c r="S19" s="71" t="s">
        <v>178</v>
      </c>
    </row>
    <row r="20" spans="4:19" ht="12.75">
      <c r="D20" s="66"/>
      <c r="E20" s="29"/>
      <c r="F20" s="5"/>
      <c r="G20" s="30"/>
      <c r="H20" s="31"/>
      <c r="I20" s="54"/>
      <c r="J20" s="55"/>
      <c r="K20" s="56"/>
      <c r="L20" s="57"/>
      <c r="M20" s="32"/>
      <c r="N20" s="58"/>
      <c r="O20" s="59"/>
      <c r="P20" s="38"/>
      <c r="Q20" s="38"/>
      <c r="R20" s="70"/>
      <c r="S20" s="61"/>
    </row>
    <row r="21" spans="2:19" ht="12.75">
      <c r="B21" s="3"/>
      <c r="C21" s="29"/>
      <c r="D21" s="29" t="s">
        <v>33</v>
      </c>
      <c r="E21" s="29" t="s">
        <v>167</v>
      </c>
      <c r="F21" s="53" t="s">
        <v>168</v>
      </c>
      <c r="G21" s="30">
        <v>28</v>
      </c>
      <c r="H21" s="31" t="s">
        <v>179</v>
      </c>
      <c r="I21" s="54">
        <f>F24*3*0.001</f>
        <v>4784.673</v>
      </c>
      <c r="J21" s="55"/>
      <c r="K21" s="56">
        <f>((3*0.9)+0.35)*F24*0.001</f>
        <v>4864.417550000001</v>
      </c>
      <c r="L21" s="57">
        <f>I21-K21</f>
        <v>-79.74455000000125</v>
      </c>
      <c r="M21" s="32">
        <v>90</v>
      </c>
      <c r="N21" s="58">
        <v>12.6</v>
      </c>
      <c r="O21" s="59">
        <v>2.07</v>
      </c>
      <c r="P21" s="38">
        <v>8660</v>
      </c>
      <c r="Q21" s="38">
        <v>3230</v>
      </c>
      <c r="R21" s="70">
        <v>114</v>
      </c>
      <c r="S21" s="61" t="s">
        <v>180</v>
      </c>
    </row>
    <row r="22" spans="2:19" ht="12.75">
      <c r="B22" s="3"/>
      <c r="C22" s="29"/>
      <c r="D22" s="29"/>
      <c r="E22" s="29" t="s">
        <v>171</v>
      </c>
      <c r="F22" s="53" t="s">
        <v>181</v>
      </c>
      <c r="G22" s="30"/>
      <c r="H22" s="31" t="s">
        <v>173</v>
      </c>
      <c r="I22" s="54"/>
      <c r="J22" s="55">
        <f>0.75*F24*0.001</f>
        <v>1196.16825</v>
      </c>
      <c r="K22" s="56">
        <f>F24*0.4*0.9*0.001</f>
        <v>574.16076</v>
      </c>
      <c r="L22" s="57">
        <f>J22-K22</f>
        <v>622.00749</v>
      </c>
      <c r="M22" s="75"/>
      <c r="N22" s="76"/>
      <c r="O22" s="77"/>
      <c r="P22" s="78"/>
      <c r="Q22" s="78"/>
      <c r="R22" s="79"/>
      <c r="S22" s="61"/>
    </row>
    <row r="23" spans="2:19" ht="12.75">
      <c r="B23" s="3"/>
      <c r="C23" s="29"/>
      <c r="D23" s="29"/>
      <c r="E23" s="29"/>
      <c r="F23" s="53" t="s">
        <v>182</v>
      </c>
      <c r="G23" s="30"/>
      <c r="H23" s="31" t="s">
        <v>183</v>
      </c>
      <c r="I23" s="54">
        <f>F24*5*0.001</f>
        <v>7974.455</v>
      </c>
      <c r="J23" s="55"/>
      <c r="K23" s="56">
        <f>I23*0.9</f>
        <v>7177.0095</v>
      </c>
      <c r="L23" s="57">
        <f>I23-K23</f>
        <v>797.4454999999998</v>
      </c>
      <c r="M23" s="32">
        <v>90</v>
      </c>
      <c r="N23" s="58">
        <v>11.6</v>
      </c>
      <c r="O23" s="59">
        <v>4.9</v>
      </c>
      <c r="P23" s="38">
        <v>1920</v>
      </c>
      <c r="Q23" s="38">
        <v>10</v>
      </c>
      <c r="R23" s="70">
        <v>23</v>
      </c>
      <c r="S23" s="61"/>
    </row>
    <row r="24" spans="2:19" ht="12.75">
      <c r="B24" s="62" t="s">
        <v>157</v>
      </c>
      <c r="C24" s="63">
        <f>SUM(I16:I39)</f>
        <v>51264.35999999999</v>
      </c>
      <c r="D24" s="29"/>
      <c r="E24" s="29"/>
      <c r="F24" s="80">
        <v>1594891</v>
      </c>
      <c r="G24" s="30"/>
      <c r="H24" s="31" t="s">
        <v>184</v>
      </c>
      <c r="I24" s="54">
        <f>F24*1*0.001</f>
        <v>1594.891</v>
      </c>
      <c r="J24" s="55"/>
      <c r="K24" s="56">
        <f>I24*0.9</f>
        <v>1435.4019</v>
      </c>
      <c r="L24" s="57">
        <f>I24-K24</f>
        <v>159.4891</v>
      </c>
      <c r="M24" s="75"/>
      <c r="N24" s="76"/>
      <c r="O24" s="77"/>
      <c r="P24" s="78"/>
      <c r="Q24" s="78"/>
      <c r="R24" s="79"/>
      <c r="S24" s="82" t="s">
        <v>185</v>
      </c>
    </row>
    <row r="25" spans="2:19" ht="12.75">
      <c r="B25" s="62" t="s">
        <v>159</v>
      </c>
      <c r="C25" s="65">
        <f>SUM(K16:K39)</f>
        <v>47465.10150000001</v>
      </c>
      <c r="D25" s="29"/>
      <c r="E25" s="29"/>
      <c r="F25" s="53"/>
      <c r="G25" s="30"/>
      <c r="H25" s="31"/>
      <c r="I25" s="54"/>
      <c r="J25" s="55"/>
      <c r="K25" s="56"/>
      <c r="L25" s="57"/>
      <c r="M25" s="32"/>
      <c r="N25" s="58"/>
      <c r="O25" s="59"/>
      <c r="P25" s="38"/>
      <c r="Q25" s="38"/>
      <c r="R25" s="70"/>
      <c r="S25" s="61"/>
    </row>
    <row r="26" spans="2:19" ht="12.75">
      <c r="B26" s="3"/>
      <c r="C26" s="29"/>
      <c r="D26" s="29" t="s">
        <v>34</v>
      </c>
      <c r="E26" s="29" t="s">
        <v>167</v>
      </c>
      <c r="F26" s="53" t="s">
        <v>168</v>
      </c>
      <c r="G26" s="30">
        <v>5</v>
      </c>
      <c r="H26" s="31" t="s">
        <v>179</v>
      </c>
      <c r="I26" s="54">
        <f>F28*3*0.001</f>
        <v>854.4060000000001</v>
      </c>
      <c r="J26" s="55"/>
      <c r="K26" s="56">
        <f>((3*0.9)+0.35)*F28*0.001</f>
        <v>868.6461000000002</v>
      </c>
      <c r="L26" s="57">
        <f>I26-K26</f>
        <v>-14.240100000000098</v>
      </c>
      <c r="M26" s="32">
        <v>90</v>
      </c>
      <c r="N26" s="58">
        <v>7.9</v>
      </c>
      <c r="O26" s="59">
        <v>3.91</v>
      </c>
      <c r="P26" s="38">
        <v>10900</v>
      </c>
      <c r="Q26" s="38">
        <v>4020</v>
      </c>
      <c r="R26" s="70">
        <v>189</v>
      </c>
      <c r="S26" s="61"/>
    </row>
    <row r="27" spans="2:19" ht="12.75">
      <c r="B27" s="3"/>
      <c r="C27" s="29"/>
      <c r="D27" s="29"/>
      <c r="E27" s="29" t="s">
        <v>171</v>
      </c>
      <c r="F27" s="53" t="s">
        <v>186</v>
      </c>
      <c r="G27" s="30"/>
      <c r="H27" s="31" t="s">
        <v>173</v>
      </c>
      <c r="I27" s="54"/>
      <c r="J27" s="55">
        <f>0.75*F28*0.001</f>
        <v>213.60150000000002</v>
      </c>
      <c r="K27" s="56">
        <f>F28*0.4*0.9*0.001</f>
        <v>102.52872</v>
      </c>
      <c r="L27" s="57">
        <f>J27-K27</f>
        <v>111.07278000000001</v>
      </c>
      <c r="M27" s="75"/>
      <c r="N27" s="76"/>
      <c r="O27" s="77"/>
      <c r="P27" s="78"/>
      <c r="Q27" s="78"/>
      <c r="R27" s="79"/>
      <c r="S27" s="61"/>
    </row>
    <row r="28" spans="2:19" ht="12.75">
      <c r="B28" s="3"/>
      <c r="C28" s="29"/>
      <c r="D28" s="29"/>
      <c r="E28" s="29"/>
      <c r="F28" s="80">
        <v>284802</v>
      </c>
      <c r="G28" s="30"/>
      <c r="H28" s="31" t="s">
        <v>183</v>
      </c>
      <c r="I28" s="54">
        <f>F28*5*0.001</f>
        <v>1424.01</v>
      </c>
      <c r="J28" s="55"/>
      <c r="K28" s="56">
        <f>I28*0.9</f>
        <v>1281.609</v>
      </c>
      <c r="L28" s="57">
        <f>I28-K28</f>
        <v>142.40100000000007</v>
      </c>
      <c r="M28" s="32">
        <v>90</v>
      </c>
      <c r="N28" s="58">
        <v>12.4</v>
      </c>
      <c r="O28" s="59">
        <v>13.4</v>
      </c>
      <c r="P28" s="38">
        <v>4910</v>
      </c>
      <c r="Q28" s="38">
        <v>10</v>
      </c>
      <c r="R28" s="70">
        <v>59</v>
      </c>
      <c r="S28" s="5"/>
    </row>
    <row r="29" spans="2:19" ht="12.75">
      <c r="B29" s="3"/>
      <c r="C29" s="29"/>
      <c r="D29" s="29"/>
      <c r="E29" s="29"/>
      <c r="F29" s="5"/>
      <c r="G29" s="30"/>
      <c r="H29" s="31" t="s">
        <v>184</v>
      </c>
      <c r="I29" s="54">
        <f>F28*1*0.001</f>
        <v>284.802</v>
      </c>
      <c r="J29" s="55"/>
      <c r="K29" s="56">
        <f>I29*0.9</f>
        <v>256.32180000000005</v>
      </c>
      <c r="L29" s="57">
        <f>I29-K29</f>
        <v>28.480199999999968</v>
      </c>
      <c r="M29" s="75"/>
      <c r="N29" s="76"/>
      <c r="O29" s="77"/>
      <c r="P29" s="78"/>
      <c r="Q29" s="78"/>
      <c r="R29" s="79"/>
      <c r="S29" s="5"/>
    </row>
    <row r="30" spans="2:19" ht="12.75">
      <c r="B30" s="3"/>
      <c r="C30" s="29"/>
      <c r="D30" s="29"/>
      <c r="E30" s="29"/>
      <c r="F30" s="5"/>
      <c r="G30" s="30"/>
      <c r="H30" s="31"/>
      <c r="I30" s="54"/>
      <c r="J30" s="55"/>
      <c r="K30" s="56"/>
      <c r="L30" s="57"/>
      <c r="M30" s="32"/>
      <c r="N30" s="58"/>
      <c r="O30" s="59"/>
      <c r="P30" s="38"/>
      <c r="Q30" s="38"/>
      <c r="R30" s="70"/>
      <c r="S30" s="5"/>
    </row>
    <row r="31" spans="2:19" ht="12.75">
      <c r="B31" s="3"/>
      <c r="C31" s="29"/>
      <c r="D31" s="29" t="s">
        <v>187</v>
      </c>
      <c r="E31" s="29" t="s">
        <v>167</v>
      </c>
      <c r="F31" s="53" t="s">
        <v>188</v>
      </c>
      <c r="G31" s="30">
        <v>30</v>
      </c>
      <c r="H31" s="31" t="s">
        <v>179</v>
      </c>
      <c r="I31" s="54">
        <f>F33*3*0.001</f>
        <v>5126.436</v>
      </c>
      <c r="J31" s="55"/>
      <c r="K31" s="56">
        <f>((2*0.9)+0.35)*F33*0.001</f>
        <v>3673.9458</v>
      </c>
      <c r="L31" s="57">
        <f>I31-K31</f>
        <v>1452.4901999999997</v>
      </c>
      <c r="M31" s="32">
        <v>90</v>
      </c>
      <c r="N31" s="58">
        <v>8.7</v>
      </c>
      <c r="O31" s="59">
        <v>2.35</v>
      </c>
      <c r="P31" s="38">
        <v>1930</v>
      </c>
      <c r="Q31" s="38">
        <v>934</v>
      </c>
      <c r="R31" s="70">
        <v>26</v>
      </c>
      <c r="S31" s="83" t="s">
        <v>189</v>
      </c>
    </row>
    <row r="32" spans="2:19" ht="12.75">
      <c r="B32" s="3"/>
      <c r="C32" s="29"/>
      <c r="D32" s="29"/>
      <c r="E32" s="29" t="s">
        <v>171</v>
      </c>
      <c r="F32" s="53" t="s">
        <v>190</v>
      </c>
      <c r="G32" s="30"/>
      <c r="H32" s="31" t="s">
        <v>191</v>
      </c>
      <c r="I32" s="54"/>
      <c r="J32" s="55">
        <f>0.75*F33*0.001</f>
        <v>1281.609</v>
      </c>
      <c r="K32" s="56">
        <f>F33*0.4*0.9*0.001</f>
        <v>615.1723200000001</v>
      </c>
      <c r="L32" s="57">
        <f>J32-K32</f>
        <v>666.4366799999998</v>
      </c>
      <c r="M32" s="75"/>
      <c r="N32" s="76"/>
      <c r="O32" s="77"/>
      <c r="P32" s="78"/>
      <c r="Q32" s="78"/>
      <c r="R32" s="79"/>
      <c r="S32" s="83" t="s">
        <v>192</v>
      </c>
    </row>
    <row r="33" spans="2:19" ht="12.75">
      <c r="B33" s="3"/>
      <c r="C33" s="29"/>
      <c r="D33" s="29"/>
      <c r="E33" s="29"/>
      <c r="F33" s="80">
        <v>1708812</v>
      </c>
      <c r="G33" s="30"/>
      <c r="H33" s="31" t="s">
        <v>183</v>
      </c>
      <c r="I33" s="54">
        <f>F33*5*0.001</f>
        <v>8544.06</v>
      </c>
      <c r="J33" s="55"/>
      <c r="K33" s="56">
        <f>I33*0.9</f>
        <v>7689.6539999999995</v>
      </c>
      <c r="L33" s="57">
        <f>I33-K33</f>
        <v>854.406</v>
      </c>
      <c r="M33" s="32">
        <v>90</v>
      </c>
      <c r="N33" s="58">
        <v>12.1</v>
      </c>
      <c r="O33" s="59">
        <v>8.01</v>
      </c>
      <c r="P33" s="38">
        <v>4770</v>
      </c>
      <c r="Q33" s="38">
        <v>10</v>
      </c>
      <c r="R33" s="70">
        <v>20</v>
      </c>
      <c r="S33" s="83" t="s">
        <v>193</v>
      </c>
    </row>
    <row r="34" spans="2:19" ht="12.75">
      <c r="B34" s="3"/>
      <c r="C34" s="29"/>
      <c r="D34" s="29"/>
      <c r="E34" s="29"/>
      <c r="F34" s="53"/>
      <c r="G34" s="30"/>
      <c r="H34" s="31" t="s">
        <v>184</v>
      </c>
      <c r="I34" s="54">
        <f>F33*1*0.001</f>
        <v>1708.8120000000001</v>
      </c>
      <c r="J34" s="55"/>
      <c r="K34" s="56">
        <f>I34*0.9</f>
        <v>1537.9308</v>
      </c>
      <c r="L34" s="57">
        <f>I34-K34</f>
        <v>170.88120000000004</v>
      </c>
      <c r="M34" s="75"/>
      <c r="N34" s="76"/>
      <c r="O34" s="77"/>
      <c r="P34" s="78"/>
      <c r="Q34" s="78"/>
      <c r="R34" s="79"/>
      <c r="S34" s="5"/>
    </row>
    <row r="35" spans="2:19" ht="12.75">
      <c r="B35" s="3"/>
      <c r="C35" s="29"/>
      <c r="D35" s="29"/>
      <c r="E35" s="29"/>
      <c r="F35" s="53"/>
      <c r="G35" s="30"/>
      <c r="H35" s="31"/>
      <c r="I35" s="54"/>
      <c r="J35" s="55"/>
      <c r="K35" s="56"/>
      <c r="L35" s="57"/>
      <c r="M35" s="32"/>
      <c r="N35" s="58"/>
      <c r="O35" s="59"/>
      <c r="P35" s="38"/>
      <c r="Q35" s="38"/>
      <c r="R35" s="70"/>
      <c r="S35" s="5"/>
    </row>
    <row r="36" spans="2:19" ht="12.75">
      <c r="B36" s="3"/>
      <c r="C36" s="29"/>
      <c r="D36" s="29" t="s">
        <v>194</v>
      </c>
      <c r="E36" s="29" t="s">
        <v>167</v>
      </c>
      <c r="F36" s="53" t="s">
        <v>195</v>
      </c>
      <c r="G36" s="30">
        <v>23</v>
      </c>
      <c r="H36" s="31" t="s">
        <v>179</v>
      </c>
      <c r="I36" s="54">
        <f>F38*3*0.001</f>
        <v>3930.2670000000003</v>
      </c>
      <c r="J36" s="55"/>
      <c r="K36" s="56">
        <f>((2*0.9)+0.35)*F38*0.001</f>
        <v>2816.69135</v>
      </c>
      <c r="L36" s="57">
        <f>I36-K36</f>
        <v>1113.5756500000002</v>
      </c>
      <c r="M36" s="32">
        <v>90</v>
      </c>
      <c r="N36" s="58">
        <v>7.5</v>
      </c>
      <c r="O36" s="59">
        <v>3.68</v>
      </c>
      <c r="P36" s="38">
        <v>7900</v>
      </c>
      <c r="Q36" s="38">
        <v>3250</v>
      </c>
      <c r="R36" s="70">
        <v>89</v>
      </c>
      <c r="S36" s="5" t="s">
        <v>129</v>
      </c>
    </row>
    <row r="37" spans="2:19" ht="12.75">
      <c r="B37" s="3"/>
      <c r="C37" s="29"/>
      <c r="D37" s="29"/>
      <c r="E37" s="29" t="s">
        <v>171</v>
      </c>
      <c r="F37" s="53" t="s">
        <v>190</v>
      </c>
      <c r="G37" s="30"/>
      <c r="H37" s="31" t="s">
        <v>173</v>
      </c>
      <c r="I37" s="54"/>
      <c r="J37" s="55">
        <f>0.75*F38*0.001</f>
        <v>982.5667500000001</v>
      </c>
      <c r="K37" s="56">
        <f>F38*0.4*0.9*0.001</f>
        <v>471.6320400000001</v>
      </c>
      <c r="L37" s="57">
        <f>J37-K37</f>
        <v>510.93471</v>
      </c>
      <c r="M37" s="75"/>
      <c r="N37" s="76"/>
      <c r="O37" s="77"/>
      <c r="P37" s="78"/>
      <c r="Q37" s="78"/>
      <c r="R37" s="79"/>
      <c r="S37" s="5"/>
    </row>
    <row r="38" spans="2:19" ht="12.75">
      <c r="B38" s="3"/>
      <c r="C38" s="29"/>
      <c r="D38" s="29"/>
      <c r="E38" s="29"/>
      <c r="F38" s="80">
        <v>1310089</v>
      </c>
      <c r="G38" s="30"/>
      <c r="H38" s="31" t="s">
        <v>183</v>
      </c>
      <c r="I38" s="54">
        <f>F38*5*0.001</f>
        <v>6550.445</v>
      </c>
      <c r="J38" s="55"/>
      <c r="K38" s="56">
        <f>I38*0.9</f>
        <v>5895.4005</v>
      </c>
      <c r="L38" s="57">
        <f>I38-K38</f>
        <v>655.0445</v>
      </c>
      <c r="M38" s="32">
        <v>90</v>
      </c>
      <c r="N38" s="58">
        <v>12</v>
      </c>
      <c r="O38" s="59">
        <v>8.44</v>
      </c>
      <c r="P38" s="38">
        <v>4870</v>
      </c>
      <c r="Q38" s="38">
        <v>10</v>
      </c>
      <c r="R38" s="70">
        <v>43</v>
      </c>
      <c r="S38" s="5"/>
    </row>
    <row r="39" spans="2:19" ht="12.75">
      <c r="B39" s="3"/>
      <c r="C39" s="29"/>
      <c r="D39" s="29"/>
      <c r="E39" s="29"/>
      <c r="F39" s="53"/>
      <c r="G39" s="30"/>
      <c r="H39" s="31" t="s">
        <v>184</v>
      </c>
      <c r="I39" s="54">
        <f>F38*1*0.001</f>
        <v>1310.089</v>
      </c>
      <c r="J39" s="55"/>
      <c r="K39" s="56">
        <f>I39*0.9</f>
        <v>1179.0801</v>
      </c>
      <c r="L39" s="57">
        <f>I39-K39</f>
        <v>131.00890000000004</v>
      </c>
      <c r="M39" s="75"/>
      <c r="N39" s="76"/>
      <c r="O39" s="77"/>
      <c r="P39" s="78"/>
      <c r="Q39" s="78"/>
      <c r="R39" s="79"/>
      <c r="S39" s="5"/>
    </row>
    <row r="40" spans="2:19" ht="12.75">
      <c r="B40" s="3"/>
      <c r="C40" s="29"/>
      <c r="D40" s="29"/>
      <c r="E40" s="29"/>
      <c r="F40" s="53"/>
      <c r="G40" s="84">
        <f>SUM(G16:G36)</f>
        <v>100</v>
      </c>
      <c r="H40" s="31"/>
      <c r="I40" s="54"/>
      <c r="J40" s="55"/>
      <c r="K40" s="56"/>
      <c r="L40" s="57"/>
      <c r="M40" s="32"/>
      <c r="N40" s="58"/>
      <c r="O40" s="59"/>
      <c r="P40" s="38"/>
      <c r="Q40" s="38"/>
      <c r="R40" s="70"/>
      <c r="S40" s="71"/>
    </row>
    <row r="41" spans="2:19" ht="12.75">
      <c r="B41" s="3"/>
      <c r="C41" s="29"/>
      <c r="D41" s="29"/>
      <c r="E41" s="29"/>
      <c r="F41" s="53"/>
      <c r="G41" s="30"/>
      <c r="H41" s="31"/>
      <c r="I41" s="54"/>
      <c r="J41" s="55"/>
      <c r="K41" s="56"/>
      <c r="L41" s="57"/>
      <c r="M41" s="32"/>
      <c r="N41" s="58"/>
      <c r="O41" s="59"/>
      <c r="P41" s="38"/>
      <c r="Q41" s="38"/>
      <c r="R41" s="70"/>
      <c r="S41" s="5"/>
    </row>
    <row r="42" spans="2:19" ht="12.75">
      <c r="B42" s="3"/>
      <c r="C42" s="29"/>
      <c r="D42" s="29"/>
      <c r="E42" s="29"/>
      <c r="F42" s="53"/>
      <c r="G42" s="30"/>
      <c r="H42" s="31"/>
      <c r="I42" s="54"/>
      <c r="J42" s="55"/>
      <c r="K42" s="56"/>
      <c r="L42" s="57"/>
      <c r="M42" s="32"/>
      <c r="N42" s="58"/>
      <c r="O42" s="59"/>
      <c r="P42" s="38"/>
      <c r="Q42" s="38"/>
      <c r="R42" s="70"/>
      <c r="S42" s="5"/>
    </row>
    <row r="43" spans="2:19" ht="12.75">
      <c r="B43" s="3"/>
      <c r="C43" s="29"/>
      <c r="D43" s="29"/>
      <c r="E43" s="29"/>
      <c r="F43" s="53"/>
      <c r="G43" s="30"/>
      <c r="H43" s="31"/>
      <c r="I43" s="54"/>
      <c r="J43" s="55"/>
      <c r="K43" s="56"/>
      <c r="L43" s="57"/>
      <c r="M43" s="32"/>
      <c r="N43" s="58"/>
      <c r="O43" s="59"/>
      <c r="P43" s="38"/>
      <c r="Q43" s="38"/>
      <c r="R43" s="70"/>
      <c r="S43" s="5"/>
    </row>
    <row r="44" spans="2:19" ht="12.75">
      <c r="B44" s="3" t="s">
        <v>130</v>
      </c>
      <c r="C44" s="29" t="s">
        <v>131</v>
      </c>
      <c r="D44" s="29" t="s">
        <v>38</v>
      </c>
      <c r="E44" s="29" t="s">
        <v>196</v>
      </c>
      <c r="F44" s="53" t="s">
        <v>197</v>
      </c>
      <c r="G44" s="30">
        <v>50</v>
      </c>
      <c r="H44" s="31" t="s">
        <v>198</v>
      </c>
      <c r="I44" s="54"/>
      <c r="J44" s="55"/>
      <c r="K44" s="56"/>
      <c r="L44" s="57"/>
      <c r="M44" s="32"/>
      <c r="N44" s="58"/>
      <c r="O44" s="59"/>
      <c r="P44" s="38"/>
      <c r="Q44" s="38"/>
      <c r="R44" s="70"/>
      <c r="S44" s="85" t="s">
        <v>199</v>
      </c>
    </row>
    <row r="45" spans="2:19" ht="12.75">
      <c r="B45" s="3"/>
      <c r="C45" s="29"/>
      <c r="D45" s="29"/>
      <c r="E45" s="29"/>
      <c r="F45" s="53"/>
      <c r="G45" s="30"/>
      <c r="H45" s="31" t="s">
        <v>179</v>
      </c>
      <c r="I45" s="54">
        <f>K45/0.9</f>
        <v>9711.111111111111</v>
      </c>
      <c r="J45" s="55"/>
      <c r="K45" s="56">
        <v>8740</v>
      </c>
      <c r="L45" s="57">
        <f>I45-K45</f>
        <v>971.1111111111113</v>
      </c>
      <c r="M45" s="32">
        <v>85</v>
      </c>
      <c r="N45" s="58"/>
      <c r="O45" s="59"/>
      <c r="P45" s="38"/>
      <c r="Q45" s="38"/>
      <c r="R45" s="70"/>
      <c r="S45" s="85"/>
    </row>
    <row r="46" spans="2:19" ht="12.75">
      <c r="B46" s="3"/>
      <c r="C46" s="29"/>
      <c r="D46" s="29"/>
      <c r="E46" s="29"/>
      <c r="F46" s="53"/>
      <c r="G46" s="30"/>
      <c r="H46" s="31" t="s">
        <v>200</v>
      </c>
      <c r="I46" s="54">
        <f>K46/0.9</f>
        <v>12624.444444444443</v>
      </c>
      <c r="J46" s="55"/>
      <c r="K46" s="56">
        <v>11362</v>
      </c>
      <c r="L46" s="57">
        <f>I46-K46</f>
        <v>1262.4444444444434</v>
      </c>
      <c r="M46" s="32">
        <v>85</v>
      </c>
      <c r="N46" s="58">
        <v>3.8</v>
      </c>
      <c r="O46" s="59">
        <v>4.91</v>
      </c>
      <c r="P46" s="38">
        <v>1480</v>
      </c>
      <c r="Q46" s="38">
        <v>307</v>
      </c>
      <c r="R46" s="70">
        <v>20</v>
      </c>
      <c r="S46" s="5"/>
    </row>
    <row r="47" spans="2:19" ht="12.75">
      <c r="B47" s="62" t="s">
        <v>157</v>
      </c>
      <c r="C47" s="63">
        <f>SUM(I44:I50)</f>
        <v>44671.11111111111</v>
      </c>
      <c r="D47" s="81"/>
      <c r="E47" s="29"/>
      <c r="F47" s="53"/>
      <c r="G47" s="30"/>
      <c r="H47" s="31"/>
      <c r="I47" s="54"/>
      <c r="J47" s="55"/>
      <c r="K47" s="56"/>
      <c r="L47" s="57"/>
      <c r="M47" s="32"/>
      <c r="N47" s="58"/>
      <c r="O47" s="59"/>
      <c r="P47" s="38"/>
      <c r="Q47" s="38"/>
      <c r="R47" s="70"/>
      <c r="S47" s="5"/>
    </row>
    <row r="48" spans="2:19" ht="12.75">
      <c r="B48" s="62" t="s">
        <v>159</v>
      </c>
      <c r="C48" s="65">
        <f>SUM(K44:K50)</f>
        <v>40204</v>
      </c>
      <c r="D48" s="86" t="s">
        <v>42</v>
      </c>
      <c r="E48" s="29" t="s">
        <v>196</v>
      </c>
      <c r="F48" s="53" t="s">
        <v>201</v>
      </c>
      <c r="G48" s="30">
        <v>50</v>
      </c>
      <c r="H48" s="31" t="s">
        <v>198</v>
      </c>
      <c r="I48" s="54"/>
      <c r="J48" s="55"/>
      <c r="K48" s="56"/>
      <c r="L48" s="57"/>
      <c r="M48" s="32"/>
      <c r="N48" s="58"/>
      <c r="O48" s="59"/>
      <c r="P48" s="38"/>
      <c r="Q48" s="38"/>
      <c r="R48" s="70"/>
      <c r="S48" s="5"/>
    </row>
    <row r="49" spans="2:19" ht="12.75">
      <c r="B49" s="3"/>
      <c r="C49" s="29"/>
      <c r="D49" s="29"/>
      <c r="E49" s="29"/>
      <c r="F49" s="53" t="s">
        <v>202</v>
      </c>
      <c r="G49" s="30"/>
      <c r="H49" s="31" t="s">
        <v>179</v>
      </c>
      <c r="I49" s="54">
        <f>K49/0.9</f>
        <v>9711.111111111111</v>
      </c>
      <c r="J49" s="55"/>
      <c r="K49" s="56">
        <v>8740</v>
      </c>
      <c r="L49" s="57">
        <f>I49-K49</f>
        <v>971.1111111111113</v>
      </c>
      <c r="M49" s="32"/>
      <c r="N49" s="58"/>
      <c r="O49" s="59"/>
      <c r="P49" s="38"/>
      <c r="Q49" s="38"/>
      <c r="R49" s="70"/>
      <c r="S49" s="5"/>
    </row>
    <row r="50" spans="2:19" ht="12.75">
      <c r="B50" s="3"/>
      <c r="C50" s="29"/>
      <c r="D50" s="29"/>
      <c r="E50" s="29"/>
      <c r="F50" s="5"/>
      <c r="G50" s="30"/>
      <c r="H50" s="31" t="s">
        <v>200</v>
      </c>
      <c r="I50" s="54">
        <f>K50/0.9</f>
        <v>12624.444444444443</v>
      </c>
      <c r="J50" s="55"/>
      <c r="K50" s="56">
        <v>11362</v>
      </c>
      <c r="L50" s="57">
        <f>I50-K50</f>
        <v>1262.4444444444434</v>
      </c>
      <c r="M50" s="32"/>
      <c r="N50" s="58">
        <v>10</v>
      </c>
      <c r="O50" s="59">
        <v>3.75</v>
      </c>
      <c r="P50" s="38">
        <v>950</v>
      </c>
      <c r="Q50" s="38">
        <v>280</v>
      </c>
      <c r="R50" s="70">
        <v>20</v>
      </c>
      <c r="S50" s="5"/>
    </row>
    <row r="51" spans="2:19" ht="12.75">
      <c r="B51" s="3"/>
      <c r="C51" s="29"/>
      <c r="D51" s="29"/>
      <c r="E51" s="29"/>
      <c r="F51" s="5"/>
      <c r="G51" s="68">
        <f>SUM(G44:G48)</f>
        <v>100</v>
      </c>
      <c r="H51" s="31"/>
      <c r="I51" s="87"/>
      <c r="J51" s="60"/>
      <c r="K51" s="60"/>
      <c r="L51" s="57"/>
      <c r="M51" s="32"/>
      <c r="N51" s="33"/>
      <c r="O51" s="31"/>
      <c r="P51" s="33"/>
      <c r="Q51" s="33"/>
      <c r="R51" s="31"/>
      <c r="S51" s="61"/>
    </row>
    <row r="52" spans="2:19" ht="12.75">
      <c r="B52" s="3"/>
      <c r="C52" s="29"/>
      <c r="D52" s="29"/>
      <c r="E52" s="29"/>
      <c r="F52" s="5"/>
      <c r="G52" s="30"/>
      <c r="H52" s="31"/>
      <c r="I52" s="87"/>
      <c r="J52" s="60"/>
      <c r="K52" s="60"/>
      <c r="L52" s="57"/>
      <c r="M52" s="32"/>
      <c r="N52" s="33"/>
      <c r="O52" s="31"/>
      <c r="P52" s="33"/>
      <c r="Q52" s="33"/>
      <c r="R52" s="31"/>
      <c r="S52" s="61"/>
    </row>
    <row r="53" spans="9:13" ht="12.75">
      <c r="I53" s="88"/>
      <c r="J53" s="88"/>
      <c r="K53" s="60"/>
      <c r="L53" s="60"/>
      <c r="M53" s="89"/>
    </row>
    <row r="54" spans="5:13" ht="12.75">
      <c r="E54" s="90"/>
      <c r="F54" s="47" t="s">
        <v>203</v>
      </c>
      <c r="G54" s="48"/>
      <c r="H54" s="48"/>
      <c r="I54" s="91">
        <f>SUM(I5:I50)</f>
        <v>101006.4711111111</v>
      </c>
      <c r="J54" s="92">
        <f>SUM(J5:J50)</f>
        <v>4272.03</v>
      </c>
      <c r="K54" s="92">
        <f>SUM(K5:K50)</f>
        <v>88581.10150000002</v>
      </c>
      <c r="L54" s="92">
        <f>SUM(L5:L50)</f>
        <v>16697.39961111111</v>
      </c>
      <c r="M54" t="s">
        <v>204</v>
      </c>
    </row>
    <row r="55" spans="6:13" ht="12.75">
      <c r="F55" s="21"/>
      <c r="K55" s="93">
        <f>K54/(I54+J54)*100</f>
        <v>84.13978216360753</v>
      </c>
      <c r="L55" s="21" t="s">
        <v>114</v>
      </c>
      <c r="M55" s="94" t="s">
        <v>205</v>
      </c>
    </row>
    <row r="56" spans="6:9" ht="12.75">
      <c r="F56" s="21" t="s">
        <v>206</v>
      </c>
      <c r="I56" s="95">
        <f>127671</f>
        <v>127671</v>
      </c>
    </row>
    <row r="57" spans="6:15" ht="12.75">
      <c r="F57" s="21" t="s">
        <v>207</v>
      </c>
      <c r="K57" s="96">
        <f>(I54+J54)/I56*100</f>
        <v>82.46077896398641</v>
      </c>
      <c r="L57" s="97" t="s">
        <v>114</v>
      </c>
      <c r="M57" s="98" t="s">
        <v>208</v>
      </c>
      <c r="N57" s="50"/>
      <c r="O57" s="50"/>
    </row>
    <row r="58" spans="6:13" ht="12.75">
      <c r="F58" s="21" t="s">
        <v>209</v>
      </c>
      <c r="I58" s="95">
        <f>I54+J54+'[1]Dyeing'!I49</f>
        <v>230126.3481111111</v>
      </c>
      <c r="K58" s="93"/>
      <c r="L58" s="21"/>
      <c r="M58" s="94"/>
    </row>
    <row r="59" spans="6:13" ht="12.75">
      <c r="F59" s="21" t="s">
        <v>210</v>
      </c>
      <c r="I59" s="95">
        <v>382109</v>
      </c>
      <c r="K59" s="93"/>
      <c r="L59" s="21"/>
      <c r="M59" s="94"/>
    </row>
    <row r="60" ht="12.75">
      <c r="F60" s="21"/>
    </row>
    <row r="62" spans="2:3" ht="12.75">
      <c r="B62" s="21" t="s">
        <v>12</v>
      </c>
      <c r="C62" s="19" t="s">
        <v>211</v>
      </c>
    </row>
    <row r="63" ht="12.75">
      <c r="C63" s="19" t="s">
        <v>212</v>
      </c>
    </row>
    <row r="64" ht="12.75">
      <c r="C64" s="19" t="s">
        <v>213</v>
      </c>
    </row>
    <row r="65" ht="12.75">
      <c r="C65" s="19"/>
    </row>
    <row r="66" ht="12.75">
      <c r="C66" s="19"/>
    </row>
    <row r="67" ht="12.75">
      <c r="C67" s="19"/>
    </row>
    <row r="68" ht="12.75">
      <c r="C68" s="19"/>
    </row>
  </sheetData>
  <mergeCells count="2">
    <mergeCell ref="B2:E2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53" r:id="rId3"/>
  <headerFooter alignWithMargins="0">
    <oddHeader>&amp;C&amp;F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8"/>
  <sheetViews>
    <sheetView zoomScale="70" zoomScaleNormal="7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16.8515625" style="0" customWidth="1"/>
    <col min="3" max="3" width="15.7109375" style="0" customWidth="1"/>
    <col min="4" max="4" width="15.421875" style="0" customWidth="1"/>
    <col min="5" max="5" width="6.8515625" style="0" customWidth="1"/>
    <col min="6" max="6" width="26.7109375" style="0" customWidth="1"/>
    <col min="7" max="7" width="3.421875" style="0" bestFit="1" customWidth="1"/>
    <col min="8" max="8" width="11.421875" style="0" customWidth="1"/>
    <col min="9" max="9" width="9.7109375" style="0" bestFit="1" customWidth="1"/>
    <col min="10" max="11" width="10.421875" style="0" customWidth="1"/>
    <col min="12" max="12" width="7.140625" style="0" customWidth="1"/>
    <col min="13" max="13" width="8.28125" style="0" customWidth="1"/>
    <col min="14" max="14" width="8.00390625" style="0" customWidth="1"/>
    <col min="16" max="16" width="7.00390625" style="0" customWidth="1"/>
    <col min="18" max="18" width="32.140625" style="0" customWidth="1"/>
  </cols>
  <sheetData>
    <row r="1" ht="13.5" thickBot="1"/>
    <row r="2" spans="2:18" ht="12.75">
      <c r="B2" s="218" t="s">
        <v>107</v>
      </c>
      <c r="C2" s="218"/>
      <c r="D2" s="218"/>
      <c r="E2" s="22"/>
      <c r="F2" s="218" t="s">
        <v>3</v>
      </c>
      <c r="G2" s="218"/>
      <c r="H2" s="22" t="s">
        <v>4</v>
      </c>
      <c r="I2" s="22" t="s">
        <v>5</v>
      </c>
      <c r="J2" s="22" t="s">
        <v>6</v>
      </c>
      <c r="K2" s="22" t="s">
        <v>149</v>
      </c>
      <c r="L2" s="22" t="s">
        <v>102</v>
      </c>
      <c r="M2" s="22" t="s">
        <v>8</v>
      </c>
      <c r="N2" s="23" t="s">
        <v>110</v>
      </c>
      <c r="O2" s="23" t="s">
        <v>10</v>
      </c>
      <c r="P2" s="23" t="s">
        <v>111</v>
      </c>
      <c r="Q2" s="23" t="s">
        <v>11</v>
      </c>
      <c r="R2" s="23" t="s">
        <v>12</v>
      </c>
    </row>
    <row r="3" spans="2:18" ht="13.5" thickBot="1">
      <c r="B3" s="2" t="s">
        <v>112</v>
      </c>
      <c r="C3" s="2" t="s">
        <v>0</v>
      </c>
      <c r="D3" s="2" t="s">
        <v>2</v>
      </c>
      <c r="E3" s="2"/>
      <c r="F3" s="2" t="s">
        <v>113</v>
      </c>
      <c r="G3" s="2" t="s">
        <v>114</v>
      </c>
      <c r="H3" s="2"/>
      <c r="I3" s="2" t="s">
        <v>115</v>
      </c>
      <c r="J3" s="2" t="s">
        <v>115</v>
      </c>
      <c r="K3" s="2" t="s">
        <v>115</v>
      </c>
      <c r="L3" s="2" t="s">
        <v>16</v>
      </c>
      <c r="M3" s="2" t="s">
        <v>106</v>
      </c>
      <c r="N3" s="13" t="s">
        <v>17</v>
      </c>
      <c r="O3" s="13" t="s">
        <v>104</v>
      </c>
      <c r="P3" s="13" t="s">
        <v>104</v>
      </c>
      <c r="Q3" s="13" t="s">
        <v>104</v>
      </c>
      <c r="R3" s="24"/>
    </row>
    <row r="4" spans="2:17" ht="12.75">
      <c r="B4" s="4"/>
      <c r="C4" s="23"/>
      <c r="D4" s="23"/>
      <c r="E4" s="23"/>
      <c r="F4" s="23"/>
      <c r="G4" s="25"/>
      <c r="H4" s="4"/>
      <c r="I4" s="26"/>
      <c r="J4" s="99"/>
      <c r="K4" s="27"/>
      <c r="L4" s="28"/>
      <c r="M4" s="27"/>
      <c r="N4" s="4"/>
      <c r="O4" s="23"/>
      <c r="P4" s="29"/>
      <c r="Q4" s="4"/>
    </row>
    <row r="5" spans="2:18" ht="12.75">
      <c r="B5" s="3" t="s">
        <v>214</v>
      </c>
      <c r="C5" s="29" t="s">
        <v>131</v>
      </c>
      <c r="D5" s="29" t="s">
        <v>215</v>
      </c>
      <c r="E5" s="29" t="s">
        <v>49</v>
      </c>
      <c r="F5" s="53" t="s">
        <v>216</v>
      </c>
      <c r="G5" s="30">
        <v>50</v>
      </c>
      <c r="H5" s="4" t="s">
        <v>217</v>
      </c>
      <c r="I5" s="100">
        <f>F8*0.6*0.001</f>
        <v>1264.662</v>
      </c>
      <c r="J5" s="101">
        <v>0</v>
      </c>
      <c r="K5" s="65">
        <f>I5-J5</f>
        <v>1264.662</v>
      </c>
      <c r="L5" s="61"/>
      <c r="M5" s="89"/>
      <c r="N5" s="4"/>
      <c r="O5" s="29"/>
      <c r="P5" s="29"/>
      <c r="Q5" s="4"/>
      <c r="R5" s="102" t="s">
        <v>218</v>
      </c>
    </row>
    <row r="6" spans="2:18" ht="12.75">
      <c r="B6" s="3"/>
      <c r="C6" s="29"/>
      <c r="D6" s="29"/>
      <c r="E6" s="29"/>
      <c r="F6" s="53"/>
      <c r="G6" s="30"/>
      <c r="H6" s="4"/>
      <c r="I6" s="103"/>
      <c r="J6" s="104"/>
      <c r="K6" s="65"/>
      <c r="L6" s="61"/>
      <c r="M6" s="89"/>
      <c r="N6" s="4"/>
      <c r="O6" s="29"/>
      <c r="P6" s="29"/>
      <c r="Q6" s="4"/>
      <c r="R6" s="61" t="s">
        <v>219</v>
      </c>
    </row>
    <row r="7" spans="2:18" ht="12.75">
      <c r="B7" s="3"/>
      <c r="C7" s="29"/>
      <c r="D7" s="29"/>
      <c r="E7" s="29"/>
      <c r="F7" s="53"/>
      <c r="G7" s="30"/>
      <c r="H7" s="4"/>
      <c r="I7" s="103"/>
      <c r="J7" s="104"/>
      <c r="K7" s="65"/>
      <c r="L7" s="61"/>
      <c r="M7" s="89"/>
      <c r="N7" s="4"/>
      <c r="O7" s="29"/>
      <c r="P7" s="29"/>
      <c r="Q7" s="4"/>
      <c r="R7" s="61"/>
    </row>
    <row r="8" spans="2:18" ht="12.75">
      <c r="B8" s="3"/>
      <c r="C8" s="29"/>
      <c r="D8" s="29"/>
      <c r="E8" s="29"/>
      <c r="F8" s="80">
        <v>2107770</v>
      </c>
      <c r="G8" s="30"/>
      <c r="H8" s="31" t="s">
        <v>143</v>
      </c>
      <c r="I8" s="54">
        <f>4.5*$F$8*0.001</f>
        <v>9484.965</v>
      </c>
      <c r="J8" s="105">
        <f>3.5*F8*0.95*0.001</f>
        <v>7008.33525</v>
      </c>
      <c r="K8" s="65">
        <f aca="true" t="shared" si="0" ref="K8:K17">I8-J8</f>
        <v>2476.62975</v>
      </c>
      <c r="L8" s="75">
        <v>32</v>
      </c>
      <c r="M8" s="76">
        <v>7.7</v>
      </c>
      <c r="N8" s="77">
        <v>1.11</v>
      </c>
      <c r="O8" s="106">
        <v>22</v>
      </c>
      <c r="P8" s="106"/>
      <c r="Q8" s="107" t="s">
        <v>220</v>
      </c>
      <c r="R8" s="85" t="s">
        <v>221</v>
      </c>
    </row>
    <row r="9" spans="2:18" ht="12.75">
      <c r="B9" s="108" t="s">
        <v>157</v>
      </c>
      <c r="C9" s="109">
        <f>SUM(I5:I17)</f>
        <v>48689.486999999994</v>
      </c>
      <c r="D9" s="29"/>
      <c r="E9" s="29"/>
      <c r="F9" s="53"/>
      <c r="G9" s="30"/>
      <c r="H9" s="31" t="s">
        <v>27</v>
      </c>
      <c r="I9" s="54">
        <f>3*$F$8*0.001</f>
        <v>6323.31</v>
      </c>
      <c r="J9" s="105">
        <f>I9*0.95</f>
        <v>6007.1445</v>
      </c>
      <c r="K9" s="65">
        <f t="shared" si="0"/>
        <v>316.16550000000007</v>
      </c>
      <c r="L9" s="32">
        <v>37</v>
      </c>
      <c r="M9" s="58">
        <v>12.3</v>
      </c>
      <c r="N9" s="59">
        <v>10.46</v>
      </c>
      <c r="O9" s="33">
        <v>1170</v>
      </c>
      <c r="P9" s="33"/>
      <c r="Q9" s="31" t="s">
        <v>220</v>
      </c>
      <c r="R9" s="85" t="s">
        <v>222</v>
      </c>
    </row>
    <row r="10" spans="2:18" ht="12.75">
      <c r="B10" s="108" t="s">
        <v>159</v>
      </c>
      <c r="C10" s="66">
        <f>SUM(J5:J17)</f>
        <v>42208.09425000001</v>
      </c>
      <c r="D10" s="29"/>
      <c r="E10" s="29"/>
      <c r="F10" s="53"/>
      <c r="G10" s="30"/>
      <c r="H10" s="31" t="s">
        <v>27</v>
      </c>
      <c r="I10" s="54">
        <f>3*$F$8*0.001</f>
        <v>6323.31</v>
      </c>
      <c r="J10" s="105">
        <f>I10*0.95</f>
        <v>6007.1445</v>
      </c>
      <c r="K10" s="65">
        <f t="shared" si="0"/>
        <v>316.16550000000007</v>
      </c>
      <c r="L10" s="75">
        <v>30</v>
      </c>
      <c r="M10" s="76">
        <v>11.4</v>
      </c>
      <c r="N10" s="77">
        <v>3.88</v>
      </c>
      <c r="O10" s="106">
        <v>430</v>
      </c>
      <c r="P10" s="106"/>
      <c r="Q10" s="107" t="s">
        <v>220</v>
      </c>
      <c r="R10" s="110" t="s">
        <v>223</v>
      </c>
    </row>
    <row r="11" spans="2:18" ht="12.75">
      <c r="B11" s="3"/>
      <c r="C11" s="111">
        <f>C9-C10</f>
        <v>6481.3927499999845</v>
      </c>
      <c r="D11" s="29"/>
      <c r="E11" s="29"/>
      <c r="F11" s="53"/>
      <c r="G11" s="30"/>
      <c r="H11" s="31" t="s">
        <v>27</v>
      </c>
      <c r="I11" s="54">
        <f>3*$F$8*0.001</f>
        <v>6323.31</v>
      </c>
      <c r="J11" s="105">
        <f>I11*0.95</f>
        <v>6007.1445</v>
      </c>
      <c r="K11" s="65">
        <f t="shared" si="0"/>
        <v>316.16550000000007</v>
      </c>
      <c r="L11" s="75">
        <v>40</v>
      </c>
      <c r="M11" s="76">
        <v>11.5</v>
      </c>
      <c r="N11" s="77">
        <v>3.82</v>
      </c>
      <c r="O11" s="106">
        <v>470</v>
      </c>
      <c r="P11" s="106"/>
      <c r="Q11" s="107" t="s">
        <v>220</v>
      </c>
      <c r="R11" s="83"/>
    </row>
    <row r="12" spans="2:18" ht="12.75">
      <c r="B12" s="3"/>
      <c r="C12" s="29"/>
      <c r="D12" s="29"/>
      <c r="E12" s="29"/>
      <c r="F12" s="53"/>
      <c r="G12" s="30"/>
      <c r="H12" s="31" t="s">
        <v>146</v>
      </c>
      <c r="I12" s="54">
        <f>0.7*$F$8*0.001</f>
        <v>1475.439</v>
      </c>
      <c r="J12" s="105">
        <f>I12*0.9</f>
        <v>1327.8951000000002</v>
      </c>
      <c r="K12" s="65">
        <f t="shared" si="0"/>
        <v>147.5438999999999</v>
      </c>
      <c r="L12" s="112">
        <v>70</v>
      </c>
      <c r="M12" s="58">
        <v>4.4</v>
      </c>
      <c r="N12" s="59">
        <v>7.64</v>
      </c>
      <c r="O12" s="33">
        <v>11980</v>
      </c>
      <c r="P12" s="33"/>
      <c r="Q12" s="31" t="s">
        <v>220</v>
      </c>
      <c r="R12" s="113" t="s">
        <v>224</v>
      </c>
    </row>
    <row r="13" spans="2:18" ht="12.75">
      <c r="B13" s="3"/>
      <c r="C13" s="29"/>
      <c r="D13" s="29"/>
      <c r="E13" s="29"/>
      <c r="F13" s="53"/>
      <c r="G13" s="30"/>
      <c r="H13" s="31" t="s">
        <v>146</v>
      </c>
      <c r="I13" s="54">
        <f>0.7*$F$8*0.001</f>
        <v>1475.439</v>
      </c>
      <c r="J13" s="105">
        <f>I13*0.9</f>
        <v>1327.8951000000002</v>
      </c>
      <c r="K13" s="65">
        <f t="shared" si="0"/>
        <v>147.5438999999999</v>
      </c>
      <c r="L13" s="112">
        <v>70</v>
      </c>
      <c r="M13" s="58">
        <v>3.6</v>
      </c>
      <c r="N13" s="59">
        <v>6.22</v>
      </c>
      <c r="O13" s="33">
        <v>28720</v>
      </c>
      <c r="P13" s="33"/>
      <c r="Q13" s="31" t="s">
        <v>220</v>
      </c>
      <c r="R13" s="114" t="s">
        <v>225</v>
      </c>
    </row>
    <row r="14" spans="2:18" ht="12.75">
      <c r="B14" s="3"/>
      <c r="C14" s="29"/>
      <c r="D14" s="29"/>
      <c r="E14" s="29"/>
      <c r="F14" s="53"/>
      <c r="G14" s="30"/>
      <c r="H14" s="31" t="s">
        <v>146</v>
      </c>
      <c r="I14" s="54">
        <f>0.6*$F$8*0.001</f>
        <v>1264.662</v>
      </c>
      <c r="J14" s="105">
        <f>I14*0.9</f>
        <v>1138.1958</v>
      </c>
      <c r="K14" s="65">
        <f t="shared" si="0"/>
        <v>126.46620000000007</v>
      </c>
      <c r="L14" s="112">
        <v>70</v>
      </c>
      <c r="M14" s="58">
        <v>3.9</v>
      </c>
      <c r="N14" s="59">
        <v>4.05</v>
      </c>
      <c r="O14" s="33">
        <v>11970</v>
      </c>
      <c r="P14" s="33"/>
      <c r="Q14" s="31" t="s">
        <v>220</v>
      </c>
      <c r="R14" s="83"/>
    </row>
    <row r="15" spans="2:18" ht="12.75">
      <c r="B15" s="3"/>
      <c r="C15" s="29"/>
      <c r="D15" s="29"/>
      <c r="E15" s="29"/>
      <c r="F15" s="53"/>
      <c r="G15" s="30"/>
      <c r="H15" s="31" t="s">
        <v>27</v>
      </c>
      <c r="I15" s="54">
        <f>3*$F$8*0.001</f>
        <v>6323.31</v>
      </c>
      <c r="J15" s="105">
        <f>I15*0.9</f>
        <v>5690.979</v>
      </c>
      <c r="K15" s="65">
        <f t="shared" si="0"/>
        <v>632.3310000000001</v>
      </c>
      <c r="L15" s="112">
        <v>75</v>
      </c>
      <c r="M15" s="76">
        <v>6</v>
      </c>
      <c r="N15" s="77">
        <v>1.13</v>
      </c>
      <c r="O15" s="106">
        <v>460</v>
      </c>
      <c r="P15" s="106"/>
      <c r="Q15" s="107" t="s">
        <v>220</v>
      </c>
      <c r="R15" s="83"/>
    </row>
    <row r="16" spans="2:18" ht="12.75">
      <c r="B16" s="3"/>
      <c r="C16" s="29"/>
      <c r="D16" s="29"/>
      <c r="E16" s="29"/>
      <c r="F16" s="53"/>
      <c r="G16" s="30"/>
      <c r="H16" s="31" t="s">
        <v>27</v>
      </c>
      <c r="I16" s="54">
        <f>3*$F$8*0.001</f>
        <v>6323.31</v>
      </c>
      <c r="J16" s="105">
        <f>I16*0.9</f>
        <v>5690.979</v>
      </c>
      <c r="K16" s="65">
        <f t="shared" si="0"/>
        <v>632.3310000000001</v>
      </c>
      <c r="L16" s="112">
        <v>75</v>
      </c>
      <c r="M16" s="76">
        <v>7.3</v>
      </c>
      <c r="N16" s="77">
        <v>1.13</v>
      </c>
      <c r="O16" s="106">
        <v>42</v>
      </c>
      <c r="P16" s="106"/>
      <c r="Q16" s="107" t="s">
        <v>220</v>
      </c>
      <c r="R16" s="83"/>
    </row>
    <row r="17" spans="2:18" ht="12.75">
      <c r="B17" s="3"/>
      <c r="C17" s="29"/>
      <c r="D17" s="29"/>
      <c r="E17" s="29"/>
      <c r="F17" s="53"/>
      <c r="G17" s="30"/>
      <c r="H17" s="31" t="s">
        <v>226</v>
      </c>
      <c r="I17" s="54">
        <f>1*$F$8*0.001</f>
        <v>2107.77</v>
      </c>
      <c r="J17" s="105">
        <f>I17*0.95</f>
        <v>2002.3815</v>
      </c>
      <c r="K17" s="65">
        <f t="shared" si="0"/>
        <v>105.38850000000002</v>
      </c>
      <c r="L17" s="32">
        <v>43</v>
      </c>
      <c r="M17" s="58">
        <v>3.8</v>
      </c>
      <c r="N17" s="59">
        <v>1.41</v>
      </c>
      <c r="O17" s="33">
        <v>4990</v>
      </c>
      <c r="P17" s="33"/>
      <c r="Q17" s="31" t="s">
        <v>220</v>
      </c>
      <c r="R17" s="83"/>
    </row>
    <row r="18" spans="2:18" ht="12.75">
      <c r="B18" s="3"/>
      <c r="C18" s="29"/>
      <c r="D18" s="29"/>
      <c r="E18" s="29"/>
      <c r="F18" s="53"/>
      <c r="G18" s="30"/>
      <c r="H18" s="31"/>
      <c r="I18" s="54"/>
      <c r="J18" s="105"/>
      <c r="K18" s="65"/>
      <c r="L18" s="32"/>
      <c r="M18" s="58"/>
      <c r="N18" s="59"/>
      <c r="O18" s="33"/>
      <c r="P18" s="33"/>
      <c r="Q18" s="31"/>
      <c r="R18" s="83"/>
    </row>
    <row r="19" spans="2:18" ht="12.75">
      <c r="B19" s="3"/>
      <c r="C19" s="29"/>
      <c r="D19" s="29"/>
      <c r="E19" s="29"/>
      <c r="F19" s="53"/>
      <c r="G19" s="30"/>
      <c r="H19" s="31"/>
      <c r="I19" s="54"/>
      <c r="J19" s="105"/>
      <c r="K19" s="65"/>
      <c r="L19" s="32"/>
      <c r="M19" s="58"/>
      <c r="N19" s="59"/>
      <c r="O19" s="33"/>
      <c r="P19" s="33"/>
      <c r="Q19" s="31"/>
      <c r="R19" s="83"/>
    </row>
    <row r="20" spans="2:18" ht="12.75">
      <c r="B20" s="3"/>
      <c r="C20" s="29"/>
      <c r="D20" s="29"/>
      <c r="E20" s="29" t="s">
        <v>51</v>
      </c>
      <c r="F20" s="53" t="s">
        <v>227</v>
      </c>
      <c r="G20" s="30">
        <v>50</v>
      </c>
      <c r="H20" s="31" t="s">
        <v>217</v>
      </c>
      <c r="I20" s="54">
        <f>F24*0.6*0.001</f>
        <v>1264.662</v>
      </c>
      <c r="J20" s="101">
        <v>0</v>
      </c>
      <c r="K20" s="65">
        <f>I20-J20</f>
        <v>1264.662</v>
      </c>
      <c r="L20" s="32"/>
      <c r="M20" s="58"/>
      <c r="N20" s="59"/>
      <c r="O20" s="33"/>
      <c r="P20" s="33"/>
      <c r="Q20" s="31"/>
      <c r="R20" s="83"/>
    </row>
    <row r="21" spans="2:18" ht="12.75">
      <c r="B21" s="3"/>
      <c r="C21" s="29"/>
      <c r="D21" s="29"/>
      <c r="E21" s="29"/>
      <c r="F21" s="53" t="s">
        <v>228</v>
      </c>
      <c r="G21" s="30"/>
      <c r="H21" s="31"/>
      <c r="I21" s="54"/>
      <c r="J21" s="105"/>
      <c r="K21" s="65"/>
      <c r="L21" s="32"/>
      <c r="M21" s="58"/>
      <c r="N21" s="59"/>
      <c r="O21" s="33"/>
      <c r="P21" s="33"/>
      <c r="Q21" s="31"/>
      <c r="R21" s="83"/>
    </row>
    <row r="22" spans="2:18" ht="12.75">
      <c r="B22" s="3"/>
      <c r="C22" s="29"/>
      <c r="D22" s="29"/>
      <c r="E22" s="29"/>
      <c r="F22" s="53"/>
      <c r="G22" s="30"/>
      <c r="H22" s="31"/>
      <c r="I22" s="54"/>
      <c r="J22" s="105"/>
      <c r="K22" s="65"/>
      <c r="L22" s="32"/>
      <c r="M22" s="58"/>
      <c r="N22" s="59"/>
      <c r="O22" s="33"/>
      <c r="P22" s="33"/>
      <c r="Q22" s="31"/>
      <c r="R22" s="83"/>
    </row>
    <row r="23" spans="2:18" ht="12.75">
      <c r="B23" s="3"/>
      <c r="C23" s="29"/>
      <c r="D23" s="29"/>
      <c r="E23" s="29"/>
      <c r="F23" s="53"/>
      <c r="G23" s="30"/>
      <c r="H23" s="31" t="s">
        <v>143</v>
      </c>
      <c r="I23" s="54">
        <f>8*$F$24*0.001</f>
        <v>16862.16</v>
      </c>
      <c r="J23" s="105">
        <f>7*F24*0.95*0.001</f>
        <v>14016.6705</v>
      </c>
      <c r="K23" s="65">
        <f>I23-J23</f>
        <v>2845.4894999999997</v>
      </c>
      <c r="L23" s="75">
        <v>30</v>
      </c>
      <c r="M23" s="76">
        <v>10.9</v>
      </c>
      <c r="N23" s="77">
        <v>5</v>
      </c>
      <c r="O23" s="106">
        <v>880</v>
      </c>
      <c r="P23" s="106"/>
      <c r="Q23" s="107" t="s">
        <v>220</v>
      </c>
      <c r="R23" s="115" t="s">
        <v>229</v>
      </c>
    </row>
    <row r="24" spans="2:18" ht="12.75">
      <c r="B24" s="3"/>
      <c r="C24" s="29"/>
      <c r="D24" s="29"/>
      <c r="E24" s="29"/>
      <c r="F24" s="80">
        <v>2107770</v>
      </c>
      <c r="G24" s="30"/>
      <c r="H24" s="31" t="s">
        <v>27</v>
      </c>
      <c r="I24" s="54">
        <f>4.5*$F$24*0.001</f>
        <v>9484.965</v>
      </c>
      <c r="J24" s="105">
        <f>I24*0.95</f>
        <v>9010.71675</v>
      </c>
      <c r="K24" s="65">
        <f>I24-J24</f>
        <v>474.24825000000055</v>
      </c>
      <c r="L24" s="75">
        <v>30</v>
      </c>
      <c r="M24" s="76">
        <v>11.1</v>
      </c>
      <c r="N24" s="77">
        <v>3.72</v>
      </c>
      <c r="O24" s="106">
        <v>370</v>
      </c>
      <c r="P24" s="106"/>
      <c r="Q24" s="107" t="s">
        <v>220</v>
      </c>
      <c r="R24" s="83"/>
    </row>
    <row r="25" spans="2:18" ht="12.75">
      <c r="B25" s="3"/>
      <c r="C25" s="29"/>
      <c r="D25" s="29"/>
      <c r="E25" s="29"/>
      <c r="F25" s="53"/>
      <c r="G25" s="30"/>
      <c r="H25" s="31" t="s">
        <v>27</v>
      </c>
      <c r="I25" s="54">
        <f>4.5*$F$24*0.001</f>
        <v>9484.965</v>
      </c>
      <c r="J25" s="105">
        <f>I25*0.95</f>
        <v>9010.71675</v>
      </c>
      <c r="K25" s="65">
        <f>I25-J25</f>
        <v>474.24825000000055</v>
      </c>
      <c r="L25" s="75">
        <v>30</v>
      </c>
      <c r="M25" s="76">
        <v>10</v>
      </c>
      <c r="N25" s="77">
        <v>2</v>
      </c>
      <c r="O25" s="106">
        <v>140</v>
      </c>
      <c r="P25" s="106"/>
      <c r="Q25" s="107" t="s">
        <v>220</v>
      </c>
      <c r="R25" s="83"/>
    </row>
    <row r="26" spans="2:18" ht="12.75">
      <c r="B26" s="108" t="s">
        <v>157</v>
      </c>
      <c r="C26" s="109">
        <f>SUM(I20:I32)</f>
        <v>52272.696</v>
      </c>
      <c r="D26" s="29"/>
      <c r="E26" s="29"/>
      <c r="F26" s="53"/>
      <c r="G26" s="30"/>
      <c r="H26" s="31" t="s">
        <v>146</v>
      </c>
      <c r="I26" s="54">
        <f>1.3*$F$24*0.001</f>
        <v>2740.101</v>
      </c>
      <c r="J26" s="105">
        <f>I26*0.9</f>
        <v>2466.0909</v>
      </c>
      <c r="K26" s="65">
        <f>I26-J26</f>
        <v>274.01009999999997</v>
      </c>
      <c r="L26" s="112">
        <v>60</v>
      </c>
      <c r="M26" s="58">
        <v>8.8</v>
      </c>
      <c r="N26" s="59">
        <v>2.53</v>
      </c>
      <c r="O26" s="33">
        <v>1085</v>
      </c>
      <c r="P26" s="33"/>
      <c r="Q26" s="31" t="s">
        <v>220</v>
      </c>
      <c r="R26" s="83"/>
    </row>
    <row r="27" spans="2:18" ht="12.75">
      <c r="B27" s="108" t="s">
        <v>159</v>
      </c>
      <c r="C27" s="116">
        <f>SUM(J23:J32)</f>
        <v>46033.69680000001</v>
      </c>
      <c r="D27" s="29"/>
      <c r="E27" s="29"/>
      <c r="F27" s="53"/>
      <c r="G27" s="30"/>
      <c r="H27" s="31" t="s">
        <v>146</v>
      </c>
      <c r="I27" s="54">
        <f>1.1*$F$24*0.001</f>
        <v>2318.547</v>
      </c>
      <c r="J27" s="105">
        <f>I27*0.9</f>
        <v>2086.6923</v>
      </c>
      <c r="K27" s="65">
        <f>I27-J27</f>
        <v>231.85469999999987</v>
      </c>
      <c r="L27" s="112">
        <v>60</v>
      </c>
      <c r="M27" s="58">
        <v>10.7</v>
      </c>
      <c r="N27" s="59">
        <v>2.66</v>
      </c>
      <c r="O27" s="33">
        <v>440</v>
      </c>
      <c r="P27" s="33"/>
      <c r="Q27" s="31" t="s">
        <v>220</v>
      </c>
      <c r="R27" s="83"/>
    </row>
    <row r="28" spans="2:18" ht="12.75">
      <c r="B28" s="3"/>
      <c r="C28" s="117">
        <f>C26-C27</f>
        <v>6238.999199999991</v>
      </c>
      <c r="D28" s="29"/>
      <c r="E28" s="29"/>
      <c r="F28" s="53"/>
      <c r="G28" s="30"/>
      <c r="H28" s="31" t="s">
        <v>27</v>
      </c>
      <c r="I28" s="54">
        <f>0*$F$24*0.001</f>
        <v>0</v>
      </c>
      <c r="J28" s="105">
        <f>I30*0.9</f>
        <v>3035.1888000000004</v>
      </c>
      <c r="K28" s="65">
        <f>I30-J28</f>
        <v>337.2431999999999</v>
      </c>
      <c r="L28" s="112">
        <v>95</v>
      </c>
      <c r="M28" s="76">
        <v>9.6</v>
      </c>
      <c r="N28" s="77">
        <v>1.36</v>
      </c>
      <c r="O28" s="106">
        <v>630</v>
      </c>
      <c r="P28" s="106"/>
      <c r="Q28" s="107" t="s">
        <v>220</v>
      </c>
      <c r="R28" s="83" t="s">
        <v>230</v>
      </c>
    </row>
    <row r="29" spans="2:18" ht="12.75">
      <c r="B29" s="3"/>
      <c r="C29" s="29"/>
      <c r="D29" s="29"/>
      <c r="E29" s="29"/>
      <c r="F29" s="53"/>
      <c r="G29" s="30"/>
      <c r="H29" s="31" t="s">
        <v>27</v>
      </c>
      <c r="I29" s="54">
        <f>0*$F$24*0.001</f>
        <v>0</v>
      </c>
      <c r="J29" s="105">
        <f>I29*0.9</f>
        <v>0</v>
      </c>
      <c r="K29" s="65"/>
      <c r="L29" s="118">
        <v>95</v>
      </c>
      <c r="M29" s="119">
        <v>8.5</v>
      </c>
      <c r="N29" s="120">
        <v>1.1</v>
      </c>
      <c r="O29" s="121">
        <v>195</v>
      </c>
      <c r="P29" s="121"/>
      <c r="Q29" s="122" t="s">
        <v>220</v>
      </c>
      <c r="R29" s="83" t="s">
        <v>231</v>
      </c>
    </row>
    <row r="30" spans="2:18" ht="12.75">
      <c r="B30" s="3"/>
      <c r="C30" s="29"/>
      <c r="D30" s="29"/>
      <c r="E30" s="29"/>
      <c r="F30" s="53"/>
      <c r="G30" s="30"/>
      <c r="H30" s="31" t="s">
        <v>27</v>
      </c>
      <c r="I30" s="54">
        <f>1.6*$F$24*0.001</f>
        <v>3372.4320000000002</v>
      </c>
      <c r="J30" s="105">
        <v>0</v>
      </c>
      <c r="K30" s="65"/>
      <c r="L30" s="118">
        <v>95</v>
      </c>
      <c r="M30" s="119">
        <v>8.63</v>
      </c>
      <c r="N30" s="120">
        <v>1</v>
      </c>
      <c r="O30" s="121">
        <v>250</v>
      </c>
      <c r="P30" s="121"/>
      <c r="Q30" s="122" t="s">
        <v>220</v>
      </c>
      <c r="R30" s="83"/>
    </row>
    <row r="31" spans="2:18" ht="12.75">
      <c r="B31" s="3"/>
      <c r="C31" s="29"/>
      <c r="D31" s="29"/>
      <c r="E31" s="29"/>
      <c r="F31" s="53"/>
      <c r="G31" s="30"/>
      <c r="H31" s="31" t="s">
        <v>226</v>
      </c>
      <c r="I31" s="54">
        <f>1.6*$F$24*0.001</f>
        <v>3372.4320000000002</v>
      </c>
      <c r="J31" s="105">
        <f>I31*0.95</f>
        <v>3203.8104000000003</v>
      </c>
      <c r="K31" s="65">
        <f>I31-J31</f>
        <v>168.62159999999994</v>
      </c>
      <c r="L31" s="32">
        <v>50</v>
      </c>
      <c r="M31" s="58">
        <v>4.4</v>
      </c>
      <c r="N31" s="59">
        <v>1.2</v>
      </c>
      <c r="O31" s="33">
        <v>1700</v>
      </c>
      <c r="P31" s="33"/>
      <c r="Q31" s="31" t="s">
        <v>220</v>
      </c>
      <c r="R31" s="83"/>
    </row>
    <row r="32" spans="2:18" ht="12.75">
      <c r="B32" s="3"/>
      <c r="C32" s="29"/>
      <c r="D32" s="29"/>
      <c r="E32" s="29"/>
      <c r="F32" s="53"/>
      <c r="G32" s="30"/>
      <c r="H32" s="31" t="s">
        <v>226</v>
      </c>
      <c r="I32" s="54">
        <f>1.6*$F$24*0.001</f>
        <v>3372.4320000000002</v>
      </c>
      <c r="J32" s="105">
        <f>I32*0.95</f>
        <v>3203.8104000000003</v>
      </c>
      <c r="K32" s="65">
        <f>I32-J32</f>
        <v>168.62159999999994</v>
      </c>
      <c r="L32" s="32">
        <v>20</v>
      </c>
      <c r="M32" s="58">
        <v>4.4</v>
      </c>
      <c r="N32" s="59">
        <v>1.1</v>
      </c>
      <c r="O32" s="33">
        <v>1200</v>
      </c>
      <c r="P32" s="33"/>
      <c r="Q32" s="31" t="s">
        <v>220</v>
      </c>
      <c r="R32" s="83"/>
    </row>
    <row r="33" spans="2:18" ht="12.75">
      <c r="B33" s="3"/>
      <c r="C33" s="29"/>
      <c r="D33" s="29"/>
      <c r="E33" s="29"/>
      <c r="F33" s="53"/>
      <c r="G33" s="30"/>
      <c r="H33" s="31"/>
      <c r="I33" s="54"/>
      <c r="J33" s="105"/>
      <c r="K33" s="65"/>
      <c r="L33" s="32"/>
      <c r="M33" s="58"/>
      <c r="N33" s="59"/>
      <c r="O33" s="33"/>
      <c r="P33" s="33"/>
      <c r="Q33" s="31"/>
      <c r="R33" s="83"/>
    </row>
    <row r="34" spans="2:18" ht="12.75">
      <c r="B34" s="3"/>
      <c r="C34" s="29"/>
      <c r="D34" s="29"/>
      <c r="E34" s="29"/>
      <c r="F34" s="53"/>
      <c r="G34" s="30"/>
      <c r="H34" s="31"/>
      <c r="I34" s="54"/>
      <c r="J34" s="105"/>
      <c r="K34" s="65"/>
      <c r="L34" s="32"/>
      <c r="M34" s="58"/>
      <c r="N34" s="59"/>
      <c r="O34" s="33"/>
      <c r="P34" s="33"/>
      <c r="Q34" s="31"/>
      <c r="R34" s="83"/>
    </row>
    <row r="35" spans="2:18" ht="12.75">
      <c r="B35" s="3" t="s">
        <v>214</v>
      </c>
      <c r="C35" s="29" t="s">
        <v>131</v>
      </c>
      <c r="D35" s="29" t="s">
        <v>232</v>
      </c>
      <c r="E35" s="29" t="s">
        <v>233</v>
      </c>
      <c r="F35" s="53" t="s">
        <v>119</v>
      </c>
      <c r="G35" s="30"/>
      <c r="H35" s="31" t="s">
        <v>217</v>
      </c>
      <c r="I35" s="54">
        <f>F38*0.6*0.001</f>
        <v>335.664</v>
      </c>
      <c r="J35" s="105">
        <v>0</v>
      </c>
      <c r="K35" s="65">
        <f>I35-J35</f>
        <v>335.664</v>
      </c>
      <c r="L35" s="32"/>
      <c r="M35" s="58"/>
      <c r="N35" s="59"/>
      <c r="O35" s="33"/>
      <c r="P35" s="33"/>
      <c r="Q35" s="31"/>
      <c r="R35" s="83" t="s">
        <v>234</v>
      </c>
    </row>
    <row r="36" spans="2:18" ht="12.75">
      <c r="B36" s="3"/>
      <c r="C36" s="29"/>
      <c r="D36" s="29"/>
      <c r="E36" s="29"/>
      <c r="F36" s="53"/>
      <c r="G36" s="30"/>
      <c r="H36" s="31"/>
      <c r="I36" s="54"/>
      <c r="J36" s="105"/>
      <c r="K36" s="65"/>
      <c r="L36" s="32"/>
      <c r="M36" s="58"/>
      <c r="N36" s="59"/>
      <c r="O36" s="33"/>
      <c r="P36" s="33"/>
      <c r="Q36" s="31"/>
      <c r="R36" s="83"/>
    </row>
    <row r="37" spans="2:18" ht="12.75">
      <c r="B37" s="3"/>
      <c r="C37" s="29"/>
      <c r="D37" s="29"/>
      <c r="E37" s="29"/>
      <c r="F37" s="53"/>
      <c r="G37" s="30"/>
      <c r="H37" s="31"/>
      <c r="I37" s="54"/>
      <c r="J37" s="105"/>
      <c r="K37" s="65"/>
      <c r="L37" s="32"/>
      <c r="M37" s="58"/>
      <c r="N37" s="59"/>
      <c r="O37" s="33"/>
      <c r="P37" s="33"/>
      <c r="Q37" s="31"/>
      <c r="R37" s="85" t="s">
        <v>235</v>
      </c>
    </row>
    <row r="38" spans="2:18" ht="12.75">
      <c r="B38" s="3"/>
      <c r="C38" s="29"/>
      <c r="D38" s="29"/>
      <c r="E38" s="29"/>
      <c r="F38" s="80">
        <v>559440</v>
      </c>
      <c r="G38" s="30"/>
      <c r="H38" s="31" t="s">
        <v>143</v>
      </c>
      <c r="I38" s="54">
        <v>1570</v>
      </c>
      <c r="J38" s="105">
        <f>I38*0.95</f>
        <v>1491.5</v>
      </c>
      <c r="K38" s="65">
        <f aca="true" t="shared" si="1" ref="K38:K46">I38-J38</f>
        <v>78.5</v>
      </c>
      <c r="L38" s="32"/>
      <c r="M38" s="58">
        <v>10.9</v>
      </c>
      <c r="N38" s="59">
        <v>10.1</v>
      </c>
      <c r="O38" s="33">
        <v>1400</v>
      </c>
      <c r="P38" s="33"/>
      <c r="Q38" s="31">
        <v>75</v>
      </c>
      <c r="R38" s="85" t="s">
        <v>236</v>
      </c>
    </row>
    <row r="39" spans="2:18" ht="12.75">
      <c r="B39" s="108" t="s">
        <v>157</v>
      </c>
      <c r="C39" s="109">
        <f>SUM(I35:I46)</f>
        <v>23885.664</v>
      </c>
      <c r="D39" s="29"/>
      <c r="E39" s="29"/>
      <c r="F39" s="5"/>
      <c r="G39" s="30"/>
      <c r="H39" s="31" t="s">
        <v>237</v>
      </c>
      <c r="I39" s="54">
        <v>3140</v>
      </c>
      <c r="J39" s="105">
        <f>I39*0.95</f>
        <v>2983</v>
      </c>
      <c r="K39" s="65">
        <f t="shared" si="1"/>
        <v>157</v>
      </c>
      <c r="L39" s="32">
        <v>45</v>
      </c>
      <c r="M39" s="58">
        <v>11.2</v>
      </c>
      <c r="N39" s="59">
        <v>8.93</v>
      </c>
      <c r="O39" s="33">
        <v>1980</v>
      </c>
      <c r="P39" s="33"/>
      <c r="Q39" s="31">
        <v>41</v>
      </c>
      <c r="R39" s="83"/>
    </row>
    <row r="40" spans="2:18" ht="12.75">
      <c r="B40" s="108" t="s">
        <v>159</v>
      </c>
      <c r="C40" s="66">
        <f>SUM(J38:J46)</f>
        <v>21548.25</v>
      </c>
      <c r="D40" s="29"/>
      <c r="E40" s="29"/>
      <c r="F40" s="5"/>
      <c r="G40" s="30"/>
      <c r="H40" s="31" t="s">
        <v>238</v>
      </c>
      <c r="I40" s="54">
        <v>3140</v>
      </c>
      <c r="J40" s="105">
        <f aca="true" t="shared" si="2" ref="J40:J45">I40*0.9</f>
        <v>2826</v>
      </c>
      <c r="K40" s="65">
        <f t="shared" si="1"/>
        <v>314</v>
      </c>
      <c r="L40" s="112">
        <v>72</v>
      </c>
      <c r="M40" s="58">
        <v>10.9</v>
      </c>
      <c r="N40" s="59">
        <v>5.87</v>
      </c>
      <c r="O40" s="33">
        <v>1890</v>
      </c>
      <c r="P40" s="33"/>
      <c r="Q40" s="31">
        <v>28</v>
      </c>
      <c r="R40" s="83"/>
    </row>
    <row r="41" spans="2:18" ht="12.75">
      <c r="B41" s="3"/>
      <c r="C41" s="111">
        <f>C39-C40</f>
        <v>2337.4140000000007</v>
      </c>
      <c r="D41" s="29"/>
      <c r="E41" s="29"/>
      <c r="F41" s="5"/>
      <c r="G41" s="30"/>
      <c r="H41" s="31" t="s">
        <v>238</v>
      </c>
      <c r="I41" s="54">
        <v>2355</v>
      </c>
      <c r="J41" s="105">
        <f t="shared" si="2"/>
        <v>2119.5</v>
      </c>
      <c r="K41" s="65">
        <f t="shared" si="1"/>
        <v>235.5</v>
      </c>
      <c r="L41" s="112">
        <v>86</v>
      </c>
      <c r="M41" s="58">
        <v>10.7</v>
      </c>
      <c r="N41" s="59">
        <v>3.86</v>
      </c>
      <c r="O41" s="33">
        <v>1480</v>
      </c>
      <c r="P41" s="33"/>
      <c r="Q41" s="31">
        <v>42</v>
      </c>
      <c r="R41" s="83"/>
    </row>
    <row r="42" spans="2:18" ht="12.75">
      <c r="B42" s="3"/>
      <c r="C42" s="29"/>
      <c r="D42" s="29"/>
      <c r="E42" s="29"/>
      <c r="F42" s="5"/>
      <c r="G42" s="30"/>
      <c r="H42" s="31" t="s">
        <v>121</v>
      </c>
      <c r="I42" s="54">
        <v>2355</v>
      </c>
      <c r="J42" s="105">
        <f t="shared" si="2"/>
        <v>2119.5</v>
      </c>
      <c r="K42" s="65">
        <f t="shared" si="1"/>
        <v>235.5</v>
      </c>
      <c r="L42" s="112">
        <v>93</v>
      </c>
      <c r="M42" s="58">
        <v>10</v>
      </c>
      <c r="N42" s="59">
        <v>2.55</v>
      </c>
      <c r="O42" s="33">
        <v>807</v>
      </c>
      <c r="P42" s="33"/>
      <c r="Q42" s="31">
        <v>26</v>
      </c>
      <c r="R42" s="123"/>
    </row>
    <row r="43" spans="2:18" ht="12.75">
      <c r="B43" s="3"/>
      <c r="C43" s="29"/>
      <c r="D43" s="29"/>
      <c r="E43" s="29"/>
      <c r="F43" s="5"/>
      <c r="G43" s="30"/>
      <c r="H43" s="31" t="s">
        <v>121</v>
      </c>
      <c r="I43" s="54">
        <v>2355</v>
      </c>
      <c r="J43" s="105">
        <f t="shared" si="2"/>
        <v>2119.5</v>
      </c>
      <c r="K43" s="65">
        <f t="shared" si="1"/>
        <v>235.5</v>
      </c>
      <c r="L43" s="112">
        <v>94</v>
      </c>
      <c r="M43" s="58">
        <v>9.9</v>
      </c>
      <c r="N43" s="59">
        <v>1.84</v>
      </c>
      <c r="O43" s="33">
        <v>925</v>
      </c>
      <c r="P43" s="33"/>
      <c r="Q43" s="31" t="s">
        <v>220</v>
      </c>
      <c r="R43" s="83"/>
    </row>
    <row r="44" spans="2:18" ht="12.75">
      <c r="B44" s="3"/>
      <c r="C44" s="29"/>
      <c r="D44" s="29"/>
      <c r="E44" s="29"/>
      <c r="F44" s="5"/>
      <c r="G44" s="8"/>
      <c r="H44" s="31" t="s">
        <v>238</v>
      </c>
      <c r="I44" s="54">
        <v>3140</v>
      </c>
      <c r="J44" s="105">
        <f t="shared" si="2"/>
        <v>2826</v>
      </c>
      <c r="K44" s="65">
        <f t="shared" si="1"/>
        <v>314</v>
      </c>
      <c r="L44" s="112">
        <v>94</v>
      </c>
      <c r="M44" s="58">
        <v>9.2</v>
      </c>
      <c r="N44" s="59">
        <v>1.38</v>
      </c>
      <c r="O44" s="33">
        <v>911</v>
      </c>
      <c r="P44" s="33"/>
      <c r="Q44" s="31" t="s">
        <v>220</v>
      </c>
      <c r="R44" s="83"/>
    </row>
    <row r="45" spans="2:18" ht="12.75">
      <c r="B45" s="4"/>
      <c r="C45" s="29"/>
      <c r="D45" s="29"/>
      <c r="E45" s="29"/>
      <c r="F45" s="5"/>
      <c r="H45" s="31" t="s">
        <v>238</v>
      </c>
      <c r="I45" s="54">
        <v>3140</v>
      </c>
      <c r="J45" s="105">
        <f t="shared" si="2"/>
        <v>2826</v>
      </c>
      <c r="K45" s="65">
        <f t="shared" si="1"/>
        <v>314</v>
      </c>
      <c r="L45" s="112">
        <v>80</v>
      </c>
      <c r="M45" s="58">
        <v>8.3</v>
      </c>
      <c r="N45" s="59">
        <v>1.15</v>
      </c>
      <c r="O45" s="33">
        <v>237</v>
      </c>
      <c r="P45" s="33"/>
      <c r="Q45" s="31" t="s">
        <v>220</v>
      </c>
      <c r="R45" s="83"/>
    </row>
    <row r="46" spans="3:18" ht="12.75">
      <c r="C46" s="29"/>
      <c r="D46" s="29"/>
      <c r="E46" s="29"/>
      <c r="F46" s="5"/>
      <c r="G46" s="124"/>
      <c r="H46" s="31" t="s">
        <v>226</v>
      </c>
      <c r="I46" s="54">
        <v>2355</v>
      </c>
      <c r="J46" s="105">
        <f>I46*0.95</f>
        <v>2237.25</v>
      </c>
      <c r="K46" s="65">
        <f t="shared" si="1"/>
        <v>117.75</v>
      </c>
      <c r="L46" s="32"/>
      <c r="M46" s="58">
        <v>5.5</v>
      </c>
      <c r="N46" s="59">
        <v>1.21</v>
      </c>
      <c r="O46" s="33">
        <v>955</v>
      </c>
      <c r="P46" s="33"/>
      <c r="Q46" s="31" t="s">
        <v>220</v>
      </c>
      <c r="R46" s="83"/>
    </row>
    <row r="47" spans="9:18" ht="12.75">
      <c r="I47" s="88"/>
      <c r="J47" s="88"/>
      <c r="K47" s="88"/>
      <c r="L47" s="33"/>
      <c r="M47" s="33"/>
      <c r="N47" s="31"/>
      <c r="O47" s="33"/>
      <c r="P47" s="33"/>
      <c r="Q47" s="31"/>
      <c r="R47" s="19"/>
    </row>
    <row r="48" spans="4:18" ht="12.75">
      <c r="D48" s="90"/>
      <c r="E48" s="90"/>
      <c r="F48" s="47" t="s">
        <v>214</v>
      </c>
      <c r="G48" s="50"/>
      <c r="H48" s="48"/>
      <c r="I48" s="91">
        <f>SUM(I5:I46)</f>
        <v>124847.847</v>
      </c>
      <c r="J48" s="91">
        <f>SUM(J8:J46)</f>
        <v>109790.04105000001</v>
      </c>
      <c r="K48" s="91">
        <f>SUM(K5:K46)</f>
        <v>15057.805950000002</v>
      </c>
      <c r="L48" s="125" t="s">
        <v>204</v>
      </c>
      <c r="M48" s="29"/>
      <c r="N48" s="4"/>
      <c r="O48" s="29"/>
      <c r="P48" s="29"/>
      <c r="Q48" s="4"/>
      <c r="R48" s="19"/>
    </row>
    <row r="49" spans="10:18" ht="12.75">
      <c r="J49" s="93">
        <f>J48/I48*100</f>
        <v>87.9390743918876</v>
      </c>
      <c r="K49" s="126" t="s">
        <v>114</v>
      </c>
      <c r="L49" t="s">
        <v>205</v>
      </c>
      <c r="R49" s="19"/>
    </row>
    <row r="50" spans="6:18" ht="12.75">
      <c r="F50" s="21" t="s">
        <v>206</v>
      </c>
      <c r="I50" s="95">
        <v>254438</v>
      </c>
      <c r="M50" s="88"/>
      <c r="R50" s="19"/>
    </row>
    <row r="51" spans="6:18" ht="12.75">
      <c r="F51" s="21" t="s">
        <v>239</v>
      </c>
      <c r="J51" s="96">
        <f>I48/I50*100</f>
        <v>49.06808220470212</v>
      </c>
      <c r="K51" s="97" t="s">
        <v>114</v>
      </c>
      <c r="L51" s="50" t="s">
        <v>240</v>
      </c>
      <c r="M51" s="50"/>
      <c r="N51" s="50"/>
      <c r="R51" s="19"/>
    </row>
    <row r="54" spans="2:3" ht="12.75">
      <c r="B54" s="21" t="s">
        <v>12</v>
      </c>
      <c r="C54" s="19" t="s">
        <v>241</v>
      </c>
    </row>
    <row r="55" spans="3:9" ht="12.75">
      <c r="C55" s="127" t="s">
        <v>242</v>
      </c>
      <c r="D55" s="128"/>
      <c r="E55" s="128"/>
      <c r="F55" s="128"/>
      <c r="G55" s="128"/>
      <c r="H55" s="128"/>
      <c r="I55" s="128"/>
    </row>
    <row r="56" ht="12.75">
      <c r="C56" s="19"/>
    </row>
    <row r="57" ht="12.75">
      <c r="C57" s="19"/>
    </row>
    <row r="58" ht="12.75">
      <c r="C58" s="19"/>
    </row>
  </sheetData>
  <mergeCells count="2">
    <mergeCell ref="B2:D2"/>
    <mergeCell ref="F2:G2"/>
  </mergeCells>
  <printOptions/>
  <pageMargins left="0.75" right="0.75" top="1" bottom="1" header="0.5" footer="0.5"/>
  <pageSetup fitToHeight="1" fitToWidth="1" horizontalDpi="600" verticalDpi="600" orientation="landscape" paperSize="9" scale="63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9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6.8515625" style="0" customWidth="1"/>
    <col min="3" max="3" width="23.57421875" style="0" customWidth="1"/>
    <col min="4" max="4" width="9.28125" style="0" customWidth="1"/>
    <col min="5" max="5" width="10.00390625" style="0" customWidth="1"/>
    <col min="6" max="7" width="10.140625" style="0" customWidth="1"/>
    <col min="8" max="8" width="7.28125" style="0" customWidth="1"/>
    <col min="9" max="9" width="6.8515625" style="0" customWidth="1"/>
    <col min="10" max="10" width="9.7109375" style="0" customWidth="1"/>
    <col min="11" max="11" width="9.28125" style="0" customWidth="1"/>
    <col min="13" max="13" width="29.28125" style="0" customWidth="1"/>
    <col min="14" max="14" width="15.28125" style="0" customWidth="1"/>
    <col min="15" max="15" width="9.57421875" style="0" bestFit="1" customWidth="1"/>
    <col min="16" max="16" width="9.421875" style="0" bestFit="1" customWidth="1"/>
    <col min="17" max="17" width="10.57421875" style="0" bestFit="1" customWidth="1"/>
    <col min="18" max="18" width="9.57421875" style="0" bestFit="1" customWidth="1"/>
  </cols>
  <sheetData>
    <row r="2" spans="14:18" ht="13.5" thickBot="1">
      <c r="N2" s="21" t="s">
        <v>243</v>
      </c>
      <c r="O2" s="219" t="s">
        <v>244</v>
      </c>
      <c r="P2" s="219"/>
      <c r="Q2" s="219"/>
      <c r="R2" s="219"/>
    </row>
    <row r="3" spans="2:26" ht="12.75">
      <c r="B3" s="23" t="s">
        <v>245</v>
      </c>
      <c r="C3" s="23" t="s">
        <v>246</v>
      </c>
      <c r="D3" s="23" t="s">
        <v>247</v>
      </c>
      <c r="E3" s="23" t="s">
        <v>248</v>
      </c>
      <c r="F3" s="23" t="s">
        <v>249</v>
      </c>
      <c r="G3" s="23" t="s">
        <v>53</v>
      </c>
      <c r="H3" s="22" t="s">
        <v>102</v>
      </c>
      <c r="I3" s="22" t="s">
        <v>8</v>
      </c>
      <c r="J3" s="23" t="s">
        <v>110</v>
      </c>
      <c r="K3" s="23" t="s">
        <v>10</v>
      </c>
      <c r="L3" s="23" t="s">
        <v>11</v>
      </c>
      <c r="M3" s="27" t="s">
        <v>12</v>
      </c>
      <c r="N3" s="23"/>
      <c r="O3" s="23" t="s">
        <v>102</v>
      </c>
      <c r="P3" s="23" t="s">
        <v>9</v>
      </c>
      <c r="Q3" s="23" t="s">
        <v>10</v>
      </c>
      <c r="R3" s="23" t="s">
        <v>11</v>
      </c>
      <c r="S3" s="4"/>
      <c r="T3" s="4"/>
      <c r="U3" s="4"/>
      <c r="V3" s="4"/>
      <c r="W3" s="4"/>
      <c r="X3" s="4"/>
      <c r="Y3" s="4"/>
      <c r="Z3" s="4"/>
    </row>
    <row r="4" spans="2:26" ht="13.5" thickBot="1">
      <c r="B4" s="13"/>
      <c r="C4" s="13"/>
      <c r="D4" s="13" t="s">
        <v>15</v>
      </c>
      <c r="E4" s="13" t="s">
        <v>15</v>
      </c>
      <c r="F4" s="13" t="s">
        <v>15</v>
      </c>
      <c r="G4" s="13" t="s">
        <v>15</v>
      </c>
      <c r="H4" s="2" t="s">
        <v>16</v>
      </c>
      <c r="I4" s="2"/>
      <c r="J4" s="13" t="s">
        <v>17</v>
      </c>
      <c r="K4" s="13" t="s">
        <v>104</v>
      </c>
      <c r="L4" s="13" t="s">
        <v>104</v>
      </c>
      <c r="M4" s="24"/>
      <c r="N4" s="13"/>
      <c r="O4" s="13"/>
      <c r="P4" s="13"/>
      <c r="Q4" s="13" t="s">
        <v>250</v>
      </c>
      <c r="R4" s="13" t="s">
        <v>250</v>
      </c>
      <c r="S4" s="4"/>
      <c r="T4" s="4"/>
      <c r="U4" s="4"/>
      <c r="V4" s="4"/>
      <c r="W4" s="4"/>
      <c r="X4" s="4"/>
      <c r="Y4" s="4"/>
      <c r="Z4" s="4"/>
    </row>
    <row r="5" spans="2:26" ht="12.75">
      <c r="B5" s="4"/>
      <c r="C5" s="4"/>
      <c r="D5" s="4"/>
      <c r="E5" s="4"/>
      <c r="F5" s="4"/>
      <c r="G5" s="4"/>
      <c r="H5" s="89"/>
      <c r="I5" s="27"/>
      <c r="J5" s="4"/>
      <c r="K5" s="23"/>
      <c r="L5" s="4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12.75">
      <c r="B6" s="3" t="s">
        <v>251</v>
      </c>
      <c r="C6" s="130" t="s">
        <v>252</v>
      </c>
      <c r="D6" s="5"/>
      <c r="E6" s="29">
        <v>11933</v>
      </c>
      <c r="F6" s="8"/>
      <c r="G6" s="130">
        <v>11933</v>
      </c>
      <c r="H6" s="33">
        <v>18</v>
      </c>
      <c r="I6" s="33">
        <v>7.5</v>
      </c>
      <c r="J6" s="31">
        <v>0.19</v>
      </c>
      <c r="K6" s="33">
        <v>100</v>
      </c>
      <c r="L6" s="30">
        <v>10</v>
      </c>
      <c r="M6" s="131"/>
      <c r="N6" s="5">
        <f>G6</f>
        <v>11933</v>
      </c>
      <c r="O6" s="46">
        <f>N6*H6</f>
        <v>214794</v>
      </c>
      <c r="P6" s="46">
        <f>N6*J6</f>
        <v>2267.27</v>
      </c>
      <c r="Q6" s="46">
        <f>N6*K6</f>
        <v>1193300</v>
      </c>
      <c r="R6" s="46">
        <f>N6*L6</f>
        <v>119330</v>
      </c>
      <c r="S6" s="4"/>
      <c r="T6" s="4"/>
      <c r="U6" s="4"/>
      <c r="V6" s="4"/>
      <c r="W6" s="4"/>
      <c r="X6" s="4"/>
      <c r="Y6" s="4"/>
      <c r="Z6" s="4"/>
    </row>
    <row r="7" spans="2:26" ht="12.75">
      <c r="B7" s="4"/>
      <c r="C7" s="130" t="s">
        <v>27</v>
      </c>
      <c r="D7" s="5">
        <v>4773</v>
      </c>
      <c r="E7" s="29"/>
      <c r="F7" s="8"/>
      <c r="G7" s="130">
        <v>4773</v>
      </c>
      <c r="H7" s="33">
        <v>18</v>
      </c>
      <c r="I7" s="33">
        <v>7.5</v>
      </c>
      <c r="J7" s="31">
        <v>0.19</v>
      </c>
      <c r="K7" s="33">
        <v>50</v>
      </c>
      <c r="L7" s="30">
        <v>5</v>
      </c>
      <c r="M7" s="131"/>
      <c r="N7" s="5">
        <f>G7</f>
        <v>4773</v>
      </c>
      <c r="O7" s="46">
        <f>N7*H7</f>
        <v>85914</v>
      </c>
      <c r="P7" s="46">
        <f>N7*J7</f>
        <v>906.87</v>
      </c>
      <c r="Q7" s="46">
        <f>N7*K7</f>
        <v>238650</v>
      </c>
      <c r="R7" s="46">
        <f>N7*L7</f>
        <v>23865</v>
      </c>
      <c r="S7" s="4"/>
      <c r="T7" s="4"/>
      <c r="U7" s="4"/>
      <c r="V7" s="4"/>
      <c r="W7" s="4"/>
      <c r="X7" s="4"/>
      <c r="Y7" s="4"/>
      <c r="Z7" s="4"/>
    </row>
    <row r="8" spans="2:26" ht="12.75">
      <c r="B8" s="4"/>
      <c r="C8" s="130"/>
      <c r="D8" s="5"/>
      <c r="E8" s="29"/>
      <c r="F8" s="8"/>
      <c r="G8" s="130"/>
      <c r="H8" s="33"/>
      <c r="I8" s="33"/>
      <c r="J8" s="31"/>
      <c r="K8" s="33"/>
      <c r="L8" s="30"/>
      <c r="M8" s="131"/>
      <c r="N8" s="5"/>
      <c r="O8" s="46"/>
      <c r="P8" s="46"/>
      <c r="Q8" s="46"/>
      <c r="R8" s="46"/>
      <c r="S8" s="4"/>
      <c r="T8" s="4"/>
      <c r="U8" s="4"/>
      <c r="V8" s="4"/>
      <c r="W8" s="4"/>
      <c r="X8" s="4"/>
      <c r="Y8" s="4"/>
      <c r="Z8" s="4"/>
    </row>
    <row r="9" spans="2:26" ht="12.75">
      <c r="B9" s="4"/>
      <c r="C9" s="130"/>
      <c r="D9" s="5"/>
      <c r="E9" s="29"/>
      <c r="F9" s="8"/>
      <c r="G9" s="130"/>
      <c r="H9" s="33"/>
      <c r="I9" s="33"/>
      <c r="J9" s="31"/>
      <c r="K9" s="33"/>
      <c r="L9" s="30"/>
      <c r="M9" s="131"/>
      <c r="N9" s="73">
        <f>SUM(N6:N7)</f>
        <v>16706</v>
      </c>
      <c r="O9" s="132">
        <f>SUM(O6:O7)</f>
        <v>300708</v>
      </c>
      <c r="P9" s="132">
        <f>SUM(P6:P7)</f>
        <v>3174.14</v>
      </c>
      <c r="Q9" s="132">
        <f>SUM(Q6:Q7)</f>
        <v>1431950</v>
      </c>
      <c r="R9" s="132">
        <f>SUM(R6:R7)</f>
        <v>143195</v>
      </c>
      <c r="S9" s="4"/>
      <c r="T9" s="4"/>
      <c r="U9" s="4"/>
      <c r="V9" s="4"/>
      <c r="W9" s="4"/>
      <c r="X9" s="4"/>
      <c r="Y9" s="4"/>
      <c r="Z9" s="4"/>
    </row>
    <row r="10" spans="2:26" ht="12.75">
      <c r="B10" s="4"/>
      <c r="C10" s="130"/>
      <c r="D10" s="5"/>
      <c r="E10" s="29"/>
      <c r="F10" s="8"/>
      <c r="G10" s="130"/>
      <c r="H10" s="33"/>
      <c r="I10" s="33"/>
      <c r="J10" s="31"/>
      <c r="K10" s="33"/>
      <c r="L10" s="30"/>
      <c r="M10" s="131"/>
      <c r="N10" s="5"/>
      <c r="O10" s="133">
        <f>O9/$N$9</f>
        <v>18</v>
      </c>
      <c r="P10" s="134">
        <f>P9/$N$9</f>
        <v>0.19</v>
      </c>
      <c r="Q10" s="133">
        <f>Q9/$N$9</f>
        <v>85.71471327666707</v>
      </c>
      <c r="R10" s="133">
        <f>R9/$N$9</f>
        <v>8.571471327666707</v>
      </c>
      <c r="S10" s="4"/>
      <c r="T10" s="4"/>
      <c r="U10" s="4"/>
      <c r="V10" s="4"/>
      <c r="W10" s="4"/>
      <c r="X10" s="4"/>
      <c r="Y10" s="4"/>
      <c r="Z10" s="4"/>
    </row>
    <row r="11" spans="2:26" ht="12.75">
      <c r="B11" s="4"/>
      <c r="C11" s="130"/>
      <c r="D11" s="5"/>
      <c r="E11" s="29"/>
      <c r="F11" s="8"/>
      <c r="G11" s="130"/>
      <c r="H11" s="33"/>
      <c r="I11" s="33"/>
      <c r="J11" s="31"/>
      <c r="K11" s="33"/>
      <c r="L11" s="30"/>
      <c r="M11" s="135"/>
      <c r="N11" s="5"/>
      <c r="O11" s="46"/>
      <c r="P11" s="46"/>
      <c r="Q11" s="46"/>
      <c r="R11" s="46"/>
      <c r="S11" s="4"/>
      <c r="T11" s="4"/>
      <c r="U11" s="4"/>
      <c r="V11" s="4"/>
      <c r="W11" s="4"/>
      <c r="X11" s="4"/>
      <c r="Y11" s="4"/>
      <c r="Z11" s="4"/>
    </row>
    <row r="12" spans="2:26" ht="12.75">
      <c r="B12" s="3" t="s">
        <v>253</v>
      </c>
      <c r="C12" s="130" t="s">
        <v>252</v>
      </c>
      <c r="D12" s="5"/>
      <c r="E12" s="29">
        <v>287</v>
      </c>
      <c r="F12" s="8"/>
      <c r="G12" s="130">
        <v>287</v>
      </c>
      <c r="H12" s="33">
        <v>18</v>
      </c>
      <c r="I12" s="33">
        <v>7.9</v>
      </c>
      <c r="J12" s="31">
        <v>0.95</v>
      </c>
      <c r="K12" s="33">
        <v>150</v>
      </c>
      <c r="L12" s="30">
        <v>15</v>
      </c>
      <c r="M12" s="135"/>
      <c r="N12" s="5">
        <f>G12</f>
        <v>287</v>
      </c>
      <c r="O12" s="46">
        <f>N12*H12</f>
        <v>5166</v>
      </c>
      <c r="P12" s="46">
        <f>N12*J12</f>
        <v>272.65</v>
      </c>
      <c r="Q12" s="46">
        <f>N12*K12</f>
        <v>43050</v>
      </c>
      <c r="R12" s="46">
        <f>N12*L12</f>
        <v>4305</v>
      </c>
      <c r="S12" s="4"/>
      <c r="T12" s="4"/>
      <c r="U12" s="4"/>
      <c r="V12" s="4"/>
      <c r="W12" s="4"/>
      <c r="X12" s="4"/>
      <c r="Y12" s="4"/>
      <c r="Z12" s="4"/>
    </row>
    <row r="13" spans="2:26" ht="12.75">
      <c r="B13" s="4"/>
      <c r="C13" s="130" t="s">
        <v>254</v>
      </c>
      <c r="D13" s="5"/>
      <c r="E13" s="29">
        <v>431</v>
      </c>
      <c r="F13" s="8"/>
      <c r="G13" s="130">
        <v>431</v>
      </c>
      <c r="H13" s="33">
        <v>18</v>
      </c>
      <c r="I13" s="33">
        <v>9.2</v>
      </c>
      <c r="J13" s="31">
        <v>4</v>
      </c>
      <c r="K13" s="33">
        <v>100</v>
      </c>
      <c r="L13" s="30">
        <v>10</v>
      </c>
      <c r="M13" s="135" t="s">
        <v>255</v>
      </c>
      <c r="N13" s="5">
        <f>G13</f>
        <v>431</v>
      </c>
      <c r="O13" s="46">
        <f>N13*H13</f>
        <v>7758</v>
      </c>
      <c r="P13" s="46">
        <f>N13*J13</f>
        <v>1724</v>
      </c>
      <c r="Q13" s="46">
        <f>N13*K13</f>
        <v>43100</v>
      </c>
      <c r="R13" s="46">
        <f>N13*L13</f>
        <v>4310</v>
      </c>
      <c r="S13" s="4"/>
      <c r="T13" s="4"/>
      <c r="U13" s="4"/>
      <c r="V13" s="4"/>
      <c r="W13" s="4"/>
      <c r="X13" s="4"/>
      <c r="Y13" s="4"/>
      <c r="Z13" s="4"/>
    </row>
    <row r="14" spans="2:26" ht="12.75">
      <c r="B14" s="4"/>
      <c r="C14" s="130" t="s">
        <v>27</v>
      </c>
      <c r="D14" s="5"/>
      <c r="E14" s="29">
        <v>143</v>
      </c>
      <c r="F14" s="8"/>
      <c r="G14" s="130">
        <v>143</v>
      </c>
      <c r="H14" s="33">
        <v>18</v>
      </c>
      <c r="I14" s="33">
        <v>7.9</v>
      </c>
      <c r="J14" s="31">
        <v>0.9</v>
      </c>
      <c r="K14" s="33">
        <v>50</v>
      </c>
      <c r="L14" s="30">
        <v>5</v>
      </c>
      <c r="M14" s="135"/>
      <c r="N14" s="5">
        <f>G14</f>
        <v>143</v>
      </c>
      <c r="O14" s="46">
        <f>N14*H14</f>
        <v>2574</v>
      </c>
      <c r="P14" s="46">
        <f>N14*J14</f>
        <v>128.70000000000002</v>
      </c>
      <c r="Q14" s="46">
        <f>N14*K14</f>
        <v>7150</v>
      </c>
      <c r="R14" s="46">
        <f>N14*L14</f>
        <v>715</v>
      </c>
      <c r="S14" s="4"/>
      <c r="T14" s="4"/>
      <c r="U14" s="4"/>
      <c r="V14" s="4"/>
      <c r="W14" s="4"/>
      <c r="X14" s="4"/>
      <c r="Y14" s="4"/>
      <c r="Z14" s="4"/>
    </row>
    <row r="15" spans="2:26" ht="12.75">
      <c r="B15" s="4"/>
      <c r="C15" s="130"/>
      <c r="D15" s="5"/>
      <c r="E15" s="29"/>
      <c r="F15" s="8"/>
      <c r="G15" s="130"/>
      <c r="H15" s="33"/>
      <c r="I15" s="33"/>
      <c r="J15" s="31"/>
      <c r="K15" s="33"/>
      <c r="L15" s="30"/>
      <c r="M15" s="135"/>
      <c r="N15" s="5"/>
      <c r="O15" s="46"/>
      <c r="P15" s="46"/>
      <c r="Q15" s="46"/>
      <c r="R15" s="46"/>
      <c r="S15" s="4"/>
      <c r="T15" s="4"/>
      <c r="U15" s="4"/>
      <c r="V15" s="4"/>
      <c r="W15" s="4"/>
      <c r="X15" s="4"/>
      <c r="Y15" s="4"/>
      <c r="Z15" s="4"/>
    </row>
    <row r="16" spans="2:26" ht="12.75">
      <c r="B16" s="4"/>
      <c r="C16" s="130"/>
      <c r="D16" s="5"/>
      <c r="E16" s="29"/>
      <c r="F16" s="8"/>
      <c r="G16" s="130"/>
      <c r="H16" s="33"/>
      <c r="I16" s="33"/>
      <c r="J16" s="31"/>
      <c r="K16" s="33"/>
      <c r="L16" s="30"/>
      <c r="M16" s="135"/>
      <c r="N16" s="73">
        <f>SUM(N12:N14)</f>
        <v>861</v>
      </c>
      <c r="O16" s="136">
        <f>SUM(O12:O14)</f>
        <v>15498</v>
      </c>
      <c r="P16" s="136">
        <f>SUM(P12:P14)</f>
        <v>2125.35</v>
      </c>
      <c r="Q16" s="136">
        <f>SUM(Q12:Q14)</f>
        <v>93300</v>
      </c>
      <c r="R16" s="136">
        <f>SUM(R12:R14)</f>
        <v>9330</v>
      </c>
      <c r="S16" s="4"/>
      <c r="T16" s="4"/>
      <c r="U16" s="4"/>
      <c r="V16" s="4"/>
      <c r="W16" s="4"/>
      <c r="X16" s="4"/>
      <c r="Y16" s="4"/>
      <c r="Z16" s="4"/>
    </row>
    <row r="17" spans="2:26" ht="12.75">
      <c r="B17" s="4"/>
      <c r="C17" s="130"/>
      <c r="D17" s="5"/>
      <c r="E17" s="29"/>
      <c r="F17" s="8"/>
      <c r="G17" s="130"/>
      <c r="H17" s="33"/>
      <c r="I17" s="33"/>
      <c r="J17" s="31"/>
      <c r="K17" s="33"/>
      <c r="L17" s="30"/>
      <c r="M17" s="135"/>
      <c r="N17" s="138"/>
      <c r="O17" s="139">
        <f>O16/$N$16</f>
        <v>18</v>
      </c>
      <c r="P17" s="140">
        <f>P16/$N$16</f>
        <v>2.468466898954704</v>
      </c>
      <c r="Q17" s="141">
        <f>Q16/$N$16</f>
        <v>108.36236933797909</v>
      </c>
      <c r="R17" s="141">
        <f>R16/$N$16</f>
        <v>10.83623693379791</v>
      </c>
      <c r="S17" s="4"/>
      <c r="T17" s="4"/>
      <c r="U17" s="4"/>
      <c r="V17" s="4"/>
      <c r="W17" s="4"/>
      <c r="X17" s="4"/>
      <c r="Y17" s="4"/>
      <c r="Z17" s="4"/>
    </row>
    <row r="18" spans="2:26" ht="12.75">
      <c r="B18" s="3" t="s">
        <v>256</v>
      </c>
      <c r="C18" s="130" t="s">
        <v>257</v>
      </c>
      <c r="D18" s="5"/>
      <c r="E18" s="29"/>
      <c r="F18" s="8">
        <v>36233</v>
      </c>
      <c r="G18" s="130"/>
      <c r="H18" s="33"/>
      <c r="I18" s="33"/>
      <c r="J18" s="31"/>
      <c r="K18" s="33"/>
      <c r="L18" s="30"/>
      <c r="M18" s="135"/>
      <c r="N18" s="138"/>
      <c r="O18" s="136"/>
      <c r="P18" s="136"/>
      <c r="Q18" s="136"/>
      <c r="R18" s="136"/>
      <c r="S18" s="4"/>
      <c r="T18" s="4"/>
      <c r="U18" s="4"/>
      <c r="V18" s="4"/>
      <c r="W18" s="4"/>
      <c r="X18" s="4"/>
      <c r="Y18" s="4"/>
      <c r="Z18" s="4"/>
    </row>
    <row r="19" spans="2:26" ht="12.75">
      <c r="B19" s="3"/>
      <c r="C19" s="130" t="s">
        <v>258</v>
      </c>
      <c r="D19" s="5"/>
      <c r="E19" s="29"/>
      <c r="F19" s="8">
        <v>4666</v>
      </c>
      <c r="G19" s="130"/>
      <c r="H19" s="33"/>
      <c r="I19" s="33"/>
      <c r="J19" s="31"/>
      <c r="K19" s="33"/>
      <c r="L19" s="30"/>
      <c r="M19" s="135"/>
      <c r="N19" s="5"/>
      <c r="O19" s="46"/>
      <c r="P19" s="46"/>
      <c r="Q19" s="46"/>
      <c r="R19" s="46"/>
      <c r="S19" s="4"/>
      <c r="T19" s="4"/>
      <c r="U19" s="4"/>
      <c r="V19" s="4"/>
      <c r="W19" s="4"/>
      <c r="X19" s="4"/>
      <c r="Y19" s="4"/>
      <c r="Z19" s="4"/>
    </row>
    <row r="20" spans="2:26" ht="12.75">
      <c r="B20" s="3"/>
      <c r="C20" s="130"/>
      <c r="D20" s="5"/>
      <c r="E20" s="29"/>
      <c r="F20" s="8"/>
      <c r="G20" s="130"/>
      <c r="H20" s="33"/>
      <c r="I20" s="33"/>
      <c r="J20" s="31"/>
      <c r="K20" s="33"/>
      <c r="L20" s="30"/>
      <c r="M20" s="135"/>
      <c r="N20" s="5"/>
      <c r="O20" s="46"/>
      <c r="P20" s="46"/>
      <c r="Q20" s="46"/>
      <c r="R20" s="46"/>
      <c r="S20" s="4"/>
      <c r="T20" s="4"/>
      <c r="U20" s="4"/>
      <c r="V20" s="4"/>
      <c r="W20" s="4"/>
      <c r="X20" s="4"/>
      <c r="Y20" s="4"/>
      <c r="Z20" s="4"/>
    </row>
    <row r="21" spans="2:26" ht="12.75">
      <c r="B21" s="3" t="s">
        <v>259</v>
      </c>
      <c r="C21" s="130" t="s">
        <v>252</v>
      </c>
      <c r="D21" s="5"/>
      <c r="E21" s="29">
        <v>67</v>
      </c>
      <c r="F21" s="8"/>
      <c r="G21" s="130">
        <v>67</v>
      </c>
      <c r="H21" s="33">
        <v>18</v>
      </c>
      <c r="I21" s="33">
        <v>7.5</v>
      </c>
      <c r="J21" s="31">
        <v>0.19</v>
      </c>
      <c r="K21" s="33">
        <v>450</v>
      </c>
      <c r="L21" s="30">
        <v>280</v>
      </c>
      <c r="M21" s="135"/>
      <c r="N21" s="5">
        <f>G21</f>
        <v>67</v>
      </c>
      <c r="O21" s="46">
        <f>N21*H21</f>
        <v>1206</v>
      </c>
      <c r="P21" s="46">
        <f>N21*J21</f>
        <v>12.73</v>
      </c>
      <c r="Q21" s="46">
        <f>N21*K21</f>
        <v>30150</v>
      </c>
      <c r="R21" s="46">
        <f>N21*L21</f>
        <v>18760</v>
      </c>
      <c r="S21" s="4"/>
      <c r="T21" s="4"/>
      <c r="U21" s="4"/>
      <c r="V21" s="4"/>
      <c r="W21" s="4"/>
      <c r="X21" s="4"/>
      <c r="Y21" s="4"/>
      <c r="Z21" s="4"/>
    </row>
    <row r="22" spans="2:26" ht="12.75">
      <c r="B22" s="3"/>
      <c r="C22" s="130" t="s">
        <v>27</v>
      </c>
      <c r="D22" s="5">
        <v>34</v>
      </c>
      <c r="E22" s="29"/>
      <c r="F22" s="8"/>
      <c r="G22" s="130">
        <v>34</v>
      </c>
      <c r="H22" s="33">
        <v>18</v>
      </c>
      <c r="I22" s="33">
        <v>7.5</v>
      </c>
      <c r="J22" s="31">
        <v>0.19</v>
      </c>
      <c r="K22" s="33">
        <v>250</v>
      </c>
      <c r="L22" s="30">
        <v>60</v>
      </c>
      <c r="M22" s="135"/>
      <c r="N22" s="5">
        <f>G22</f>
        <v>34</v>
      </c>
      <c r="O22" s="46">
        <f>N22*H22</f>
        <v>612</v>
      </c>
      <c r="P22" s="46">
        <f>N22*J22</f>
        <v>6.46</v>
      </c>
      <c r="Q22" s="46">
        <f>N22*K22</f>
        <v>8500</v>
      </c>
      <c r="R22" s="46">
        <f>N22*L22</f>
        <v>2040</v>
      </c>
      <c r="S22" s="4"/>
      <c r="T22" s="4"/>
      <c r="U22" s="4"/>
      <c r="V22" s="4"/>
      <c r="W22" s="4"/>
      <c r="X22" s="4"/>
      <c r="Y22" s="4"/>
      <c r="Z22" s="4"/>
    </row>
    <row r="23" spans="2:26" ht="12.75">
      <c r="B23" s="3"/>
      <c r="C23" s="130"/>
      <c r="D23" s="5"/>
      <c r="E23" s="29"/>
      <c r="F23" s="8"/>
      <c r="G23" s="130"/>
      <c r="H23" s="33"/>
      <c r="I23" s="33"/>
      <c r="J23" s="31"/>
      <c r="K23" s="33"/>
      <c r="L23" s="30"/>
      <c r="M23" s="135"/>
      <c r="N23" s="5"/>
      <c r="O23" s="46"/>
      <c r="P23" s="46"/>
      <c r="Q23" s="46"/>
      <c r="R23" s="46"/>
      <c r="S23" s="4"/>
      <c r="T23" s="4"/>
      <c r="U23" s="4"/>
      <c r="V23" s="4"/>
      <c r="W23" s="4"/>
      <c r="X23" s="4"/>
      <c r="Y23" s="4"/>
      <c r="Z23" s="4"/>
    </row>
    <row r="24" spans="2:26" ht="12.75">
      <c r="B24" s="3"/>
      <c r="C24" s="130"/>
      <c r="D24" s="5"/>
      <c r="E24" s="29"/>
      <c r="F24" s="8"/>
      <c r="G24" s="130"/>
      <c r="H24" s="33"/>
      <c r="I24" s="33"/>
      <c r="J24" s="31"/>
      <c r="K24" s="33"/>
      <c r="L24" s="30"/>
      <c r="M24" s="135"/>
      <c r="N24" s="73">
        <f>SUM(N21:N22)</f>
        <v>101</v>
      </c>
      <c r="O24" s="136">
        <f>SUM(O21:O22)</f>
        <v>1818</v>
      </c>
      <c r="P24" s="136">
        <f>SUM(P21:P22)</f>
        <v>19.19</v>
      </c>
      <c r="Q24" s="136">
        <f>SUM(Q21:Q22)</f>
        <v>38650</v>
      </c>
      <c r="R24" s="136">
        <f>SUM(R21:R22)</f>
        <v>20800</v>
      </c>
      <c r="S24" s="4"/>
      <c r="T24" s="4"/>
      <c r="U24" s="4"/>
      <c r="V24" s="4"/>
      <c r="W24" s="4"/>
      <c r="X24" s="4"/>
      <c r="Y24" s="4"/>
      <c r="Z24" s="4"/>
    </row>
    <row r="25" spans="2:26" ht="12.75">
      <c r="B25" s="3"/>
      <c r="C25" s="130"/>
      <c r="D25" s="5"/>
      <c r="E25" s="29"/>
      <c r="F25" s="8"/>
      <c r="G25" s="130"/>
      <c r="H25" s="33"/>
      <c r="I25" s="33"/>
      <c r="J25" s="31"/>
      <c r="K25" s="33"/>
      <c r="L25" s="30"/>
      <c r="M25" s="135"/>
      <c r="N25" s="5"/>
      <c r="O25" s="133">
        <f>O24/$N$24</f>
        <v>18</v>
      </c>
      <c r="P25" s="134">
        <f>P24/$N$24</f>
        <v>0.19</v>
      </c>
      <c r="Q25" s="133">
        <f>Q24/$N$24</f>
        <v>382.6732673267327</v>
      </c>
      <c r="R25" s="133">
        <f>R24/$N$24</f>
        <v>205.94059405940595</v>
      </c>
      <c r="S25" s="4"/>
      <c r="T25" s="4"/>
      <c r="U25" s="4"/>
      <c r="V25" s="4"/>
      <c r="W25" s="4"/>
      <c r="X25" s="4"/>
      <c r="Y25" s="4"/>
      <c r="Z25" s="4"/>
    </row>
    <row r="26" spans="2:26" ht="12.75">
      <c r="B26" s="3"/>
      <c r="C26" s="130"/>
      <c r="D26" s="5"/>
      <c r="E26" s="29"/>
      <c r="F26" s="8"/>
      <c r="G26" s="130"/>
      <c r="H26" s="33"/>
      <c r="I26" s="33"/>
      <c r="J26" s="31"/>
      <c r="K26" s="33"/>
      <c r="L26" s="30"/>
      <c r="M26" s="135"/>
      <c r="N26" s="5"/>
      <c r="O26" s="46"/>
      <c r="P26" s="46"/>
      <c r="Q26" s="46"/>
      <c r="R26" s="46"/>
      <c r="S26" s="4"/>
      <c r="T26" s="4"/>
      <c r="U26" s="4"/>
      <c r="V26" s="4"/>
      <c r="W26" s="4"/>
      <c r="X26" s="4"/>
      <c r="Y26" s="4"/>
      <c r="Z26" s="4"/>
    </row>
    <row r="27" spans="2:26" ht="12.75">
      <c r="B27" s="3" t="s">
        <v>260</v>
      </c>
      <c r="C27" s="130" t="s">
        <v>261</v>
      </c>
      <c r="D27" s="5"/>
      <c r="E27" s="29"/>
      <c r="F27" s="8"/>
      <c r="G27" s="130">
        <v>3869</v>
      </c>
      <c r="H27" s="33">
        <v>18</v>
      </c>
      <c r="I27" s="33">
        <v>7.2</v>
      </c>
      <c r="J27" s="31">
        <v>0.87</v>
      </c>
      <c r="K27" s="33">
        <v>450</v>
      </c>
      <c r="L27" s="30">
        <v>40</v>
      </c>
      <c r="M27" s="135"/>
      <c r="N27" s="5">
        <f>G27</f>
        <v>3869</v>
      </c>
      <c r="O27" s="46">
        <f>N27*H27</f>
        <v>69642</v>
      </c>
      <c r="P27" s="46">
        <f>N27*J27</f>
        <v>3366.03</v>
      </c>
      <c r="Q27" s="46">
        <f>N27*K27</f>
        <v>1741050</v>
      </c>
      <c r="R27" s="46">
        <f>N27*L27</f>
        <v>154760</v>
      </c>
      <c r="S27" s="4"/>
      <c r="T27" s="4"/>
      <c r="U27" s="4"/>
      <c r="V27" s="4"/>
      <c r="W27" s="4"/>
      <c r="X27" s="4"/>
      <c r="Y27" s="4"/>
      <c r="Z27" s="4"/>
    </row>
    <row r="28" spans="2:26" ht="12.75">
      <c r="B28" s="3"/>
      <c r="C28" s="130" t="s">
        <v>262</v>
      </c>
      <c r="D28" s="5"/>
      <c r="E28" s="29">
        <v>150</v>
      </c>
      <c r="F28" s="8"/>
      <c r="G28" s="130">
        <v>150</v>
      </c>
      <c r="H28" s="33">
        <v>18</v>
      </c>
      <c r="I28" s="33">
        <v>7.97</v>
      </c>
      <c r="J28" s="31">
        <v>0.22</v>
      </c>
      <c r="K28" s="33">
        <v>300</v>
      </c>
      <c r="L28" s="30">
        <v>25</v>
      </c>
      <c r="M28" s="135"/>
      <c r="N28" s="5">
        <f>G28</f>
        <v>150</v>
      </c>
      <c r="O28" s="46">
        <f>N28*H28</f>
        <v>2700</v>
      </c>
      <c r="P28" s="46">
        <f>N28*J28</f>
        <v>33</v>
      </c>
      <c r="Q28" s="46">
        <f>N28*K28</f>
        <v>45000</v>
      </c>
      <c r="R28" s="46">
        <f>N28*L28</f>
        <v>3750</v>
      </c>
      <c r="S28" s="4"/>
      <c r="T28" s="4"/>
      <c r="U28" s="4"/>
      <c r="V28" s="4"/>
      <c r="W28" s="4"/>
      <c r="X28" s="4"/>
      <c r="Y28" s="4"/>
      <c r="Z28" s="4"/>
    </row>
    <row r="29" spans="2:26" ht="12.75">
      <c r="B29" s="3"/>
      <c r="C29" s="130" t="s">
        <v>27</v>
      </c>
      <c r="D29" s="5"/>
      <c r="E29" s="29">
        <v>80</v>
      </c>
      <c r="F29" s="8"/>
      <c r="G29" s="130">
        <v>80</v>
      </c>
      <c r="H29" s="33">
        <v>18</v>
      </c>
      <c r="I29" s="33">
        <v>7.6</v>
      </c>
      <c r="J29" s="31">
        <v>0.19</v>
      </c>
      <c r="K29" s="33">
        <v>150</v>
      </c>
      <c r="L29" s="30">
        <v>20</v>
      </c>
      <c r="M29" s="135"/>
      <c r="N29" s="5">
        <f>G29</f>
        <v>80</v>
      </c>
      <c r="O29" s="46">
        <f>N29*H29</f>
        <v>1440</v>
      </c>
      <c r="P29" s="46">
        <f>N29*J29</f>
        <v>15.2</v>
      </c>
      <c r="Q29" s="46">
        <f>N29*K29</f>
        <v>12000</v>
      </c>
      <c r="R29" s="46">
        <f>N29*L29</f>
        <v>1600</v>
      </c>
      <c r="S29" s="4"/>
      <c r="T29" s="4"/>
      <c r="U29" s="4"/>
      <c r="V29" s="4"/>
      <c r="W29" s="4"/>
      <c r="X29" s="4"/>
      <c r="Y29" s="4"/>
      <c r="Z29" s="4"/>
    </row>
    <row r="30" spans="2:26" ht="12.75">
      <c r="B30" s="3"/>
      <c r="C30" s="130"/>
      <c r="D30" s="5"/>
      <c r="E30" s="29"/>
      <c r="F30" s="8"/>
      <c r="G30" s="130"/>
      <c r="H30" s="33"/>
      <c r="I30" s="33"/>
      <c r="J30" s="31"/>
      <c r="K30" s="33"/>
      <c r="L30" s="30"/>
      <c r="M30" s="135"/>
      <c r="N30" s="5"/>
      <c r="O30" s="46"/>
      <c r="P30" s="46"/>
      <c r="Q30" s="46"/>
      <c r="R30" s="46"/>
      <c r="S30" s="4"/>
      <c r="T30" s="4"/>
      <c r="U30" s="4"/>
      <c r="V30" s="4"/>
      <c r="W30" s="4"/>
      <c r="X30" s="4"/>
      <c r="Y30" s="4"/>
      <c r="Z30" s="4"/>
    </row>
    <row r="31" spans="2:26" ht="12.75">
      <c r="B31" s="3"/>
      <c r="C31" s="130"/>
      <c r="D31" s="5"/>
      <c r="E31" s="29"/>
      <c r="F31" s="8"/>
      <c r="G31" s="130"/>
      <c r="H31" s="33"/>
      <c r="I31" s="33"/>
      <c r="J31" s="31"/>
      <c r="K31" s="33"/>
      <c r="L31" s="30"/>
      <c r="M31" s="135"/>
      <c r="N31" s="73">
        <f>SUM(N27:N29)</f>
        <v>4099</v>
      </c>
      <c r="O31" s="136">
        <f>SUM(O27:O29)</f>
        <v>73782</v>
      </c>
      <c r="P31" s="136">
        <f>SUM(P27:P29)</f>
        <v>3414.23</v>
      </c>
      <c r="Q31" s="136">
        <f>SUM(Q27:Q29)</f>
        <v>1798050</v>
      </c>
      <c r="R31" s="136">
        <f>SUM(R27:R29)</f>
        <v>160110</v>
      </c>
      <c r="S31" s="4"/>
      <c r="T31" s="4"/>
      <c r="U31" s="4"/>
      <c r="V31" s="4"/>
      <c r="W31" s="4"/>
      <c r="X31" s="4"/>
      <c r="Y31" s="4"/>
      <c r="Z31" s="4"/>
    </row>
    <row r="32" spans="2:26" ht="12.75">
      <c r="B32" s="3"/>
      <c r="C32" s="130"/>
      <c r="D32" s="5"/>
      <c r="E32" s="29"/>
      <c r="F32" s="8"/>
      <c r="G32" s="130"/>
      <c r="H32" s="33"/>
      <c r="I32" s="33"/>
      <c r="J32" s="31"/>
      <c r="K32" s="33"/>
      <c r="L32" s="30"/>
      <c r="M32" s="135"/>
      <c r="N32" s="5"/>
      <c r="O32" s="41">
        <f>O31/$N$31</f>
        <v>18</v>
      </c>
      <c r="P32" s="134">
        <f>P31/$N$31</f>
        <v>0.8329421810197609</v>
      </c>
      <c r="Q32" s="133">
        <f>Q31/$N$31</f>
        <v>438.6557696999268</v>
      </c>
      <c r="R32" s="133">
        <f>R31/$N$31</f>
        <v>39.06074652354233</v>
      </c>
      <c r="S32" s="4"/>
      <c r="T32" s="4"/>
      <c r="U32" s="4"/>
      <c r="V32" s="4"/>
      <c r="W32" s="4"/>
      <c r="X32" s="4"/>
      <c r="Y32" s="4"/>
      <c r="Z32" s="4"/>
    </row>
    <row r="33" spans="2:26" ht="13.5" thickBot="1">
      <c r="B33" s="13"/>
      <c r="C33" s="13"/>
      <c r="D33" s="13"/>
      <c r="E33" s="13"/>
      <c r="F33" s="13"/>
      <c r="G33" s="13"/>
      <c r="H33" s="142"/>
      <c r="I33" s="142"/>
      <c r="J33" s="142"/>
      <c r="K33" s="142"/>
      <c r="L33" s="142"/>
      <c r="M33" s="143"/>
      <c r="N33" s="13"/>
      <c r="O33" s="13"/>
      <c r="P33" s="13"/>
      <c r="Q33" s="13"/>
      <c r="R33" s="13"/>
      <c r="S33" s="4"/>
      <c r="T33" s="4"/>
      <c r="U33" s="4"/>
      <c r="V33" s="4"/>
      <c r="W33" s="4"/>
      <c r="X33" s="4"/>
      <c r="Y33" s="4"/>
      <c r="Z33" s="4"/>
    </row>
    <row r="34" spans="2:26" ht="12.75">
      <c r="B34" s="4"/>
      <c r="C34" s="4"/>
      <c r="D34" s="4"/>
      <c r="E34" s="4"/>
      <c r="F34" s="4"/>
      <c r="G34" s="4"/>
      <c r="H34" s="33"/>
      <c r="I34" s="33"/>
      <c r="J34" s="31"/>
      <c r="K34" s="33"/>
      <c r="L34" s="31"/>
      <c r="M34" s="1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12.75">
      <c r="B35" s="3" t="s">
        <v>263</v>
      </c>
      <c r="C35" s="4"/>
      <c r="D35" s="92">
        <f>SUM(D6:D31)</f>
        <v>4807</v>
      </c>
      <c r="E35" s="92">
        <f>SUM(E6:E31)</f>
        <v>13091</v>
      </c>
      <c r="F35" s="92">
        <f>SUM(F6:F31)</f>
        <v>40899</v>
      </c>
      <c r="G35" s="92">
        <f>SUM(G6:G31)</f>
        <v>21767</v>
      </c>
      <c r="H35" s="144"/>
      <c r="I35" s="144"/>
      <c r="J35" s="144"/>
      <c r="K35" s="144"/>
      <c r="L35" s="144"/>
      <c r="M35" s="1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12.75">
      <c r="B36" s="4"/>
      <c r="C36" s="4"/>
      <c r="D36" s="4"/>
      <c r="E36" s="4"/>
      <c r="F36" s="4"/>
      <c r="G36" s="4"/>
      <c r="H36" s="33"/>
      <c r="I36" s="33"/>
      <c r="J36" s="31"/>
      <c r="K36" s="33"/>
      <c r="L36" s="31"/>
      <c r="M36" s="135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13" ht="12.75">
      <c r="B37" s="3" t="s">
        <v>57</v>
      </c>
      <c r="C37" s="4"/>
      <c r="D37" s="92">
        <f>SUM(D35:F35)</f>
        <v>58797</v>
      </c>
      <c r="E37" s="4"/>
      <c r="F37" s="4"/>
      <c r="G37" s="4"/>
      <c r="H37" s="33"/>
      <c r="I37" s="33"/>
      <c r="J37" s="31"/>
      <c r="K37" s="33"/>
      <c r="L37" s="31"/>
      <c r="M37" s="135"/>
    </row>
    <row r="38" spans="8:13" ht="12.75">
      <c r="H38" s="33"/>
      <c r="I38" s="33"/>
      <c r="J38" s="31"/>
      <c r="K38" s="33"/>
      <c r="L38" s="31"/>
      <c r="M38" s="135"/>
    </row>
    <row r="39" spans="8:13" ht="12.75">
      <c r="H39" s="33"/>
      <c r="I39" s="33"/>
      <c r="J39" s="31"/>
      <c r="K39" s="33"/>
      <c r="L39" s="31"/>
      <c r="M39" s="135"/>
    </row>
    <row r="40" spans="4:13" ht="12.75">
      <c r="D40" s="88"/>
      <c r="H40" s="33"/>
      <c r="I40" s="33"/>
      <c r="J40" s="31"/>
      <c r="K40" s="33"/>
      <c r="L40" s="31"/>
      <c r="M40" s="135"/>
    </row>
    <row r="41" spans="8:13" ht="12.75">
      <c r="H41" s="33"/>
      <c r="I41" s="33"/>
      <c r="J41" s="31"/>
      <c r="K41" s="33"/>
      <c r="L41" s="31"/>
      <c r="M41" s="135"/>
    </row>
    <row r="42" spans="8:13" ht="12.75">
      <c r="H42" s="33"/>
      <c r="I42" s="33"/>
      <c r="J42" s="31"/>
      <c r="K42" s="33"/>
      <c r="L42" s="31"/>
      <c r="M42" s="145"/>
    </row>
    <row r="43" spans="8:13" ht="12.75">
      <c r="H43" s="33"/>
      <c r="I43" s="33"/>
      <c r="J43" s="31"/>
      <c r="K43" s="33"/>
      <c r="L43" s="31"/>
      <c r="M43" s="145"/>
    </row>
    <row r="44" spans="8:13" ht="12.75">
      <c r="H44" s="33"/>
      <c r="I44" s="33"/>
      <c r="J44" s="31"/>
      <c r="K44" s="33"/>
      <c r="L44" s="31"/>
      <c r="M44" s="135"/>
    </row>
    <row r="45" spans="8:13" ht="12.75">
      <c r="H45" s="33"/>
      <c r="I45" s="33"/>
      <c r="J45" s="31"/>
      <c r="K45" s="33"/>
      <c r="L45" s="31"/>
      <c r="M45" s="135"/>
    </row>
    <row r="46" spans="8:13" ht="12.75">
      <c r="H46" s="33"/>
      <c r="I46" s="33"/>
      <c r="J46" s="31"/>
      <c r="K46" s="33"/>
      <c r="L46" s="31"/>
      <c r="M46" s="135"/>
    </row>
    <row r="47" spans="8:13" ht="12.75">
      <c r="H47" s="33"/>
      <c r="I47" s="33"/>
      <c r="J47" s="31"/>
      <c r="K47" s="33"/>
      <c r="L47" s="31"/>
      <c r="M47" s="135"/>
    </row>
    <row r="48" spans="8:13" ht="12.75">
      <c r="H48" s="144"/>
      <c r="I48" s="33"/>
      <c r="J48" s="144"/>
      <c r="K48" s="144"/>
      <c r="L48" s="144"/>
      <c r="M48" s="135"/>
    </row>
    <row r="49" spans="8:13" ht="12.75">
      <c r="H49" s="33"/>
      <c r="I49" s="33"/>
      <c r="J49" s="31"/>
      <c r="K49" s="33"/>
      <c r="L49" s="31"/>
      <c r="M49" s="135"/>
    </row>
    <row r="50" spans="8:13" ht="12.75">
      <c r="H50" s="33"/>
      <c r="I50" s="33"/>
      <c r="J50" s="31"/>
      <c r="K50" s="33"/>
      <c r="L50" s="31"/>
      <c r="M50" s="135"/>
    </row>
    <row r="51" spans="8:13" ht="12.75">
      <c r="H51" s="33"/>
      <c r="I51" s="33"/>
      <c r="J51" s="31"/>
      <c r="K51" s="33"/>
      <c r="L51" s="31"/>
      <c r="M51" s="135"/>
    </row>
    <row r="52" spans="8:13" ht="12.75">
      <c r="H52" s="33"/>
      <c r="I52" s="33"/>
      <c r="J52" s="31"/>
      <c r="K52" s="33"/>
      <c r="L52" s="31"/>
      <c r="M52" s="135"/>
    </row>
    <row r="53" spans="8:13" ht="12.75">
      <c r="H53" s="33"/>
      <c r="I53" s="33"/>
      <c r="J53" s="31"/>
      <c r="K53" s="33"/>
      <c r="L53" s="31"/>
      <c r="M53" s="135"/>
    </row>
    <row r="54" spans="8:13" ht="12.75">
      <c r="H54" s="33"/>
      <c r="I54" s="33"/>
      <c r="J54" s="31"/>
      <c r="K54" s="33"/>
      <c r="L54" s="31"/>
      <c r="M54" s="135"/>
    </row>
    <row r="55" spans="8:13" ht="12.75">
      <c r="H55" s="33"/>
      <c r="I55" s="33"/>
      <c r="J55" s="31"/>
      <c r="K55" s="33"/>
      <c r="L55" s="31"/>
      <c r="M55" s="135"/>
    </row>
    <row r="56" spans="8:13" ht="12.75">
      <c r="H56" s="33"/>
      <c r="I56" s="33"/>
      <c r="J56" s="31"/>
      <c r="K56" s="33"/>
      <c r="L56" s="31"/>
      <c r="M56" s="135"/>
    </row>
    <row r="57" spans="8:13" ht="12.75">
      <c r="H57" s="33"/>
      <c r="I57" s="33"/>
      <c r="J57" s="31"/>
      <c r="K57" s="33"/>
      <c r="L57" s="31"/>
      <c r="M57" s="135"/>
    </row>
    <row r="58" spans="8:13" ht="12.75">
      <c r="H58" s="33"/>
      <c r="I58" s="33"/>
      <c r="J58" s="31"/>
      <c r="K58" s="33"/>
      <c r="L58" s="31"/>
      <c r="M58" s="135"/>
    </row>
    <row r="59" spans="8:13" ht="12.75">
      <c r="H59" s="33"/>
      <c r="I59" s="33"/>
      <c r="J59" s="31"/>
      <c r="K59" s="33"/>
      <c r="L59" s="31"/>
      <c r="M59" s="135"/>
    </row>
    <row r="60" spans="8:13" ht="12.75">
      <c r="H60" s="33"/>
      <c r="I60" s="33"/>
      <c r="J60" s="31"/>
      <c r="K60" s="33"/>
      <c r="L60" s="31"/>
      <c r="M60" s="135"/>
    </row>
    <row r="61" spans="8:13" ht="12.75">
      <c r="H61" s="33"/>
      <c r="I61" s="33"/>
      <c r="J61" s="31"/>
      <c r="K61" s="33"/>
      <c r="L61" s="31"/>
      <c r="M61" s="135"/>
    </row>
    <row r="62" spans="8:13" ht="12.75">
      <c r="H62" s="33"/>
      <c r="I62" s="33"/>
      <c r="J62" s="31"/>
      <c r="K62" s="33"/>
      <c r="L62" s="31"/>
      <c r="M62" s="135"/>
    </row>
    <row r="63" spans="8:13" ht="12.75">
      <c r="H63" s="33"/>
      <c r="I63" s="33"/>
      <c r="J63" s="31"/>
      <c r="K63" s="33"/>
      <c r="L63" s="31"/>
      <c r="M63" s="135"/>
    </row>
    <row r="64" spans="8:13" ht="12.75">
      <c r="H64" s="33"/>
      <c r="I64" s="33"/>
      <c r="J64" s="31"/>
      <c r="K64" s="33"/>
      <c r="L64" s="31"/>
      <c r="M64" s="135"/>
    </row>
    <row r="65" spans="8:13" ht="12.75">
      <c r="H65" s="33"/>
      <c r="I65" s="33"/>
      <c r="J65" s="31"/>
      <c r="K65" s="33"/>
      <c r="L65" s="31"/>
      <c r="M65" s="135"/>
    </row>
    <row r="66" spans="8:13" ht="12.75">
      <c r="H66" s="33"/>
      <c r="I66" s="33"/>
      <c r="J66" s="31"/>
      <c r="K66" s="33"/>
      <c r="L66" s="31"/>
      <c r="M66" s="135"/>
    </row>
    <row r="67" spans="8:13" ht="12.75">
      <c r="H67" s="33"/>
      <c r="I67" s="33"/>
      <c r="J67" s="31"/>
      <c r="K67" s="33"/>
      <c r="L67" s="31"/>
      <c r="M67" s="135"/>
    </row>
    <row r="68" spans="8:13" ht="12.75">
      <c r="H68" s="33"/>
      <c r="I68" s="33"/>
      <c r="J68" s="31"/>
      <c r="K68" s="33"/>
      <c r="L68" s="31"/>
      <c r="M68" s="135"/>
    </row>
    <row r="69" spans="8:13" ht="12.75">
      <c r="H69" s="33"/>
      <c r="I69" s="33"/>
      <c r="J69" s="31"/>
      <c r="K69" s="33"/>
      <c r="L69" s="31"/>
      <c r="M69" s="135"/>
    </row>
    <row r="70" spans="8:13" ht="12.75">
      <c r="H70" s="33"/>
      <c r="I70" s="33"/>
      <c r="J70" s="31"/>
      <c r="K70" s="33"/>
      <c r="L70" s="31"/>
      <c r="M70" s="135"/>
    </row>
    <row r="71" spans="8:13" ht="12.75">
      <c r="H71" s="33"/>
      <c r="I71" s="33"/>
      <c r="J71" s="31"/>
      <c r="K71" s="33"/>
      <c r="L71" s="31"/>
      <c r="M71" s="135"/>
    </row>
    <row r="72" spans="8:13" ht="12.75">
      <c r="H72" s="33"/>
      <c r="I72" s="33"/>
      <c r="J72" s="31"/>
      <c r="K72" s="33"/>
      <c r="L72" s="31"/>
      <c r="M72" s="135"/>
    </row>
    <row r="73" spans="8:13" ht="12.75">
      <c r="H73" s="33"/>
      <c r="I73" s="33"/>
      <c r="J73" s="31"/>
      <c r="K73" s="33"/>
      <c r="L73" s="31"/>
      <c r="M73" s="135"/>
    </row>
    <row r="74" spans="8:13" ht="12.75">
      <c r="H74" s="33"/>
      <c r="I74" s="33"/>
      <c r="J74" s="31"/>
      <c r="K74" s="33"/>
      <c r="L74" s="31"/>
      <c r="M74" s="135"/>
    </row>
    <row r="75" spans="8:13" ht="12.75">
      <c r="H75" s="33"/>
      <c r="I75" s="33"/>
      <c r="J75" s="31"/>
      <c r="K75" s="33"/>
      <c r="L75" s="31"/>
      <c r="M75" s="135"/>
    </row>
    <row r="76" spans="8:13" ht="12.75">
      <c r="H76" s="33"/>
      <c r="I76" s="33"/>
      <c r="J76" s="31"/>
      <c r="K76" s="33"/>
      <c r="L76" s="31"/>
      <c r="M76" s="135"/>
    </row>
    <row r="77" spans="8:13" ht="12.75">
      <c r="H77" s="33"/>
      <c r="I77" s="33"/>
      <c r="J77" s="31"/>
      <c r="K77" s="33"/>
      <c r="L77" s="31"/>
      <c r="M77" s="89"/>
    </row>
    <row r="78" spans="8:13" ht="12.75">
      <c r="H78" s="33"/>
      <c r="I78" s="33"/>
      <c r="J78" s="31"/>
      <c r="K78" s="33"/>
      <c r="L78" s="31"/>
      <c r="M78" s="135"/>
    </row>
    <row r="79" spans="8:13" ht="12.75">
      <c r="H79" s="33"/>
      <c r="I79" s="33"/>
      <c r="J79" s="31"/>
      <c r="K79" s="33"/>
      <c r="L79" s="31"/>
      <c r="M79" s="135"/>
    </row>
    <row r="80" spans="8:13" ht="12.75">
      <c r="H80" s="33"/>
      <c r="I80" s="33"/>
      <c r="J80" s="31"/>
      <c r="K80" s="33"/>
      <c r="L80" s="31"/>
      <c r="M80" s="135"/>
    </row>
    <row r="81" spans="8:13" ht="12.75">
      <c r="H81" s="33"/>
      <c r="I81" s="33"/>
      <c r="J81" s="31"/>
      <c r="K81" s="33"/>
      <c r="L81" s="31"/>
      <c r="M81" s="135"/>
    </row>
    <row r="82" spans="8:13" ht="12.75">
      <c r="H82" s="33"/>
      <c r="I82" s="33"/>
      <c r="J82" s="31"/>
      <c r="K82" s="33"/>
      <c r="L82" s="31"/>
      <c r="M82" s="135"/>
    </row>
    <row r="83" spans="8:13" ht="12.75">
      <c r="H83" s="33"/>
      <c r="I83" s="33"/>
      <c r="J83" s="31"/>
      <c r="K83" s="33"/>
      <c r="L83" s="31"/>
      <c r="M83" s="135"/>
    </row>
    <row r="84" spans="8:13" ht="12.75">
      <c r="H84" s="29"/>
      <c r="I84" s="29"/>
      <c r="J84" s="4"/>
      <c r="K84" s="29"/>
      <c r="L84" s="4"/>
      <c r="M84" s="135"/>
    </row>
    <row r="85" spans="8:13" ht="12.75">
      <c r="H85" s="29"/>
      <c r="I85" s="29"/>
      <c r="J85" s="4"/>
      <c r="K85" s="29"/>
      <c r="L85" s="4"/>
      <c r="M85" s="135"/>
    </row>
    <row r="86" spans="8:13" ht="12.75">
      <c r="H86" s="29"/>
      <c r="I86" s="29"/>
      <c r="J86" s="4"/>
      <c r="K86" s="29"/>
      <c r="L86" s="4"/>
      <c r="M86" s="135"/>
    </row>
    <row r="87" spans="8:13" ht="12.75">
      <c r="H87" s="29"/>
      <c r="I87" s="29"/>
      <c r="J87" s="4"/>
      <c r="K87" s="29"/>
      <c r="L87" s="4"/>
      <c r="M87" s="131"/>
    </row>
    <row r="88" spans="8:13" ht="12.75">
      <c r="H88" s="29"/>
      <c r="I88" s="29"/>
      <c r="J88" s="4"/>
      <c r="K88" s="29"/>
      <c r="L88" s="4"/>
      <c r="M88" s="131"/>
    </row>
    <row r="89" spans="8:13" ht="12.75">
      <c r="H89" s="29"/>
      <c r="I89" s="29"/>
      <c r="J89" s="4"/>
      <c r="K89" s="29"/>
      <c r="L89" s="4"/>
      <c r="M89" s="131"/>
    </row>
    <row r="90" spans="8:13" ht="12.75">
      <c r="H90" s="29"/>
      <c r="I90" s="29"/>
      <c r="J90" s="29"/>
      <c r="K90" s="29"/>
      <c r="L90" s="29"/>
      <c r="M90" s="131"/>
    </row>
    <row r="92" spans="8:12" ht="12.75">
      <c r="H92" s="133"/>
      <c r="I92" s="134"/>
      <c r="J92" s="134"/>
      <c r="K92" s="133"/>
      <c r="L92" s="133"/>
    </row>
  </sheetData>
  <mergeCells count="1">
    <mergeCell ref="O2:R2"/>
  </mergeCells>
  <printOptions/>
  <pageMargins left="0.75" right="0.75" top="1" bottom="1" header="0.5" footer="0.5"/>
  <pageSetup fitToHeight="1" fitToWidth="1" horizontalDpi="600" verticalDpi="600" orientation="landscape" paperSize="9" scale="60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82"/>
  <sheetViews>
    <sheetView zoomScale="70" zoomScaleNormal="70" workbookViewId="0" topLeftCell="A1">
      <pane xSplit="7" ySplit="4" topLeftCell="H2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7.57421875" style="0" customWidth="1"/>
    <col min="3" max="3" width="24.8515625" style="0" customWidth="1"/>
    <col min="4" max="4" width="11.7109375" style="0" bestFit="1" customWidth="1"/>
    <col min="5" max="5" width="10.28125" style="0" bestFit="1" customWidth="1"/>
    <col min="6" max="6" width="7.7109375" style="0" bestFit="1" customWidth="1"/>
    <col min="7" max="7" width="17.421875" style="0" bestFit="1" customWidth="1"/>
    <col min="8" max="8" width="8.7109375" style="0" customWidth="1"/>
    <col min="9" max="9" width="8.57421875" style="0" customWidth="1"/>
    <col min="11" max="11" width="6.8515625" style="0" customWidth="1"/>
    <col min="12" max="12" width="7.140625" style="0" customWidth="1"/>
    <col min="13" max="13" width="6.8515625" style="0" customWidth="1"/>
    <col min="14" max="14" width="8.7109375" style="0" customWidth="1"/>
    <col min="15" max="15" width="8.00390625" style="0" customWidth="1"/>
    <col min="16" max="16" width="8.28125" style="0" customWidth="1"/>
    <col min="17" max="17" width="50.00390625" style="0" bestFit="1" customWidth="1"/>
    <col min="18" max="18" width="10.28125" style="0" customWidth="1"/>
    <col min="19" max="19" width="10.8515625" style="0" customWidth="1"/>
    <col min="20" max="20" width="11.00390625" style="0" bestFit="1" customWidth="1"/>
    <col min="21" max="21" width="9.8515625" style="0" customWidth="1"/>
    <col min="22" max="22" width="10.421875" style="0" customWidth="1"/>
    <col min="23" max="23" width="11.57421875" style="0" bestFit="1" customWidth="1"/>
  </cols>
  <sheetData>
    <row r="2" spans="18:29" ht="13.5" thickBot="1">
      <c r="R2" s="21" t="s">
        <v>264</v>
      </c>
      <c r="S2" s="21"/>
      <c r="T2" s="62" t="s">
        <v>243</v>
      </c>
      <c r="U2" s="146" t="s">
        <v>265</v>
      </c>
      <c r="Z2" s="21" t="s">
        <v>264</v>
      </c>
      <c r="AA2" s="21"/>
      <c r="AB2" s="62" t="s">
        <v>243</v>
      </c>
      <c r="AC2" s="21" t="s">
        <v>266</v>
      </c>
    </row>
    <row r="3" spans="2:32" ht="12.75">
      <c r="B3" s="218" t="s">
        <v>107</v>
      </c>
      <c r="C3" s="218"/>
      <c r="D3" s="22" t="s">
        <v>1</v>
      </c>
      <c r="E3" s="22" t="s">
        <v>267</v>
      </c>
      <c r="F3" s="218" t="s">
        <v>268</v>
      </c>
      <c r="G3" s="218"/>
      <c r="H3" s="22" t="s">
        <v>248</v>
      </c>
      <c r="I3" s="22" t="s">
        <v>249</v>
      </c>
      <c r="J3" s="22" t="s">
        <v>53</v>
      </c>
      <c r="K3" s="22" t="s">
        <v>56</v>
      </c>
      <c r="L3" s="22" t="s">
        <v>102</v>
      </c>
      <c r="M3" s="22" t="s">
        <v>8</v>
      </c>
      <c r="N3" s="23" t="s">
        <v>110</v>
      </c>
      <c r="O3" s="23" t="s">
        <v>10</v>
      </c>
      <c r="P3" s="23" t="s">
        <v>11</v>
      </c>
      <c r="Q3" s="27" t="s">
        <v>12</v>
      </c>
      <c r="R3" s="26" t="s">
        <v>248</v>
      </c>
      <c r="S3" s="23" t="s">
        <v>249</v>
      </c>
      <c r="T3" s="23" t="s">
        <v>269</v>
      </c>
      <c r="U3" s="23" t="s">
        <v>102</v>
      </c>
      <c r="V3" s="23" t="s">
        <v>110</v>
      </c>
      <c r="W3" s="23" t="s">
        <v>10</v>
      </c>
      <c r="X3" s="147" t="s">
        <v>11</v>
      </c>
      <c r="Z3" s="26" t="s">
        <v>248</v>
      </c>
      <c r="AA3" s="23" t="s">
        <v>249</v>
      </c>
      <c r="AB3" s="23" t="s">
        <v>269</v>
      </c>
      <c r="AC3" s="23" t="s">
        <v>102</v>
      </c>
      <c r="AD3" s="23" t="s">
        <v>110</v>
      </c>
      <c r="AE3" s="23" t="s">
        <v>10</v>
      </c>
      <c r="AF3" s="147" t="s">
        <v>11</v>
      </c>
    </row>
    <row r="4" spans="2:32" ht="13.5" thickBot="1">
      <c r="B4" s="2" t="s">
        <v>270</v>
      </c>
      <c r="C4" s="2" t="s">
        <v>14</v>
      </c>
      <c r="D4" s="2"/>
      <c r="E4" s="2"/>
      <c r="F4" s="2" t="s">
        <v>270</v>
      </c>
      <c r="G4" s="2" t="s">
        <v>14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16</v>
      </c>
      <c r="M4" s="2"/>
      <c r="N4" s="13" t="s">
        <v>17</v>
      </c>
      <c r="O4" s="13" t="s">
        <v>104</v>
      </c>
      <c r="P4" s="13" t="s">
        <v>104</v>
      </c>
      <c r="Q4" s="24"/>
      <c r="R4" s="148"/>
      <c r="S4" s="13"/>
      <c r="T4" s="13"/>
      <c r="U4" s="13"/>
      <c r="V4" s="13"/>
      <c r="W4" s="13"/>
      <c r="X4" s="24"/>
      <c r="Z4" s="148"/>
      <c r="AA4" s="13"/>
      <c r="AB4" s="13"/>
      <c r="AC4" s="13"/>
      <c r="AD4" s="13"/>
      <c r="AE4" s="13"/>
      <c r="AF4" s="24"/>
    </row>
    <row r="5" spans="2:29" ht="12.75">
      <c r="B5" s="4"/>
      <c r="C5" s="4"/>
      <c r="D5" s="4"/>
      <c r="E5" s="4"/>
      <c r="F5" s="26"/>
      <c r="G5" s="25"/>
      <c r="J5" s="28"/>
      <c r="K5" s="99"/>
      <c r="L5" s="27"/>
      <c r="M5" s="27"/>
      <c r="N5" s="4"/>
      <c r="O5" s="23"/>
      <c r="P5" s="4"/>
      <c r="Q5" s="28"/>
      <c r="R5" s="5"/>
      <c r="S5" s="29"/>
      <c r="T5" s="29"/>
      <c r="U5" s="29"/>
      <c r="Z5" s="5"/>
      <c r="AA5" s="23"/>
      <c r="AB5" s="29"/>
      <c r="AC5" s="29"/>
    </row>
    <row r="6" spans="2:32" ht="12.75">
      <c r="B6" s="3" t="s">
        <v>271</v>
      </c>
      <c r="C6" s="3" t="s">
        <v>272</v>
      </c>
      <c r="D6" s="149" t="s">
        <v>273</v>
      </c>
      <c r="E6" s="149" t="s">
        <v>274</v>
      </c>
      <c r="F6" s="5">
        <v>1</v>
      </c>
      <c r="G6" s="150" t="s">
        <v>275</v>
      </c>
      <c r="H6" s="31"/>
      <c r="I6" s="31">
        <v>5</v>
      </c>
      <c r="J6" s="32">
        <v>5</v>
      </c>
      <c r="K6" s="30"/>
      <c r="L6" s="33">
        <v>40</v>
      </c>
      <c r="M6" s="33">
        <v>7.2</v>
      </c>
      <c r="N6" s="31">
        <v>0.23</v>
      </c>
      <c r="O6" s="151">
        <v>300</v>
      </c>
      <c r="P6" s="31">
        <v>22</v>
      </c>
      <c r="Q6" s="152"/>
      <c r="R6" s="5"/>
      <c r="S6" s="29">
        <f>I6</f>
        <v>5</v>
      </c>
      <c r="T6" s="29">
        <f>J6</f>
        <v>5</v>
      </c>
      <c r="U6" s="29">
        <f>L6*T6</f>
        <v>200</v>
      </c>
      <c r="V6" s="4">
        <f>N6*T6</f>
        <v>1.1500000000000001</v>
      </c>
      <c r="W6" s="4">
        <f>O6*T6</f>
        <v>1500</v>
      </c>
      <c r="X6" s="4">
        <f>P6*T6</f>
        <v>110</v>
      </c>
      <c r="Z6" s="5"/>
      <c r="AA6" s="29"/>
      <c r="AB6" s="29"/>
      <c r="AC6" s="29"/>
      <c r="AD6" s="29"/>
      <c r="AE6" s="29"/>
      <c r="AF6" s="29"/>
    </row>
    <row r="7" spans="2:32" ht="12.75">
      <c r="B7" s="4"/>
      <c r="C7" s="4"/>
      <c r="D7" s="149"/>
      <c r="E7" s="149" t="s">
        <v>276</v>
      </c>
      <c r="F7" s="5"/>
      <c r="G7" s="150" t="s">
        <v>277</v>
      </c>
      <c r="H7" s="31"/>
      <c r="I7" s="31">
        <v>183</v>
      </c>
      <c r="J7" s="32"/>
      <c r="K7" s="30"/>
      <c r="L7" s="33"/>
      <c r="M7" s="33"/>
      <c r="N7" s="31"/>
      <c r="O7" s="151"/>
      <c r="P7" s="31"/>
      <c r="Q7" s="153" t="s">
        <v>278</v>
      </c>
      <c r="R7" s="5"/>
      <c r="S7" s="29"/>
      <c r="T7" s="29"/>
      <c r="U7" s="29"/>
      <c r="V7" s="4"/>
      <c r="W7" s="4"/>
      <c r="X7" s="4"/>
      <c r="Z7" s="5"/>
      <c r="AA7" s="29"/>
      <c r="AB7" s="29"/>
      <c r="AC7" s="29"/>
      <c r="AD7" s="29"/>
      <c r="AE7" s="29"/>
      <c r="AF7" s="29"/>
    </row>
    <row r="8" spans="2:32" ht="12.75">
      <c r="B8" s="4"/>
      <c r="C8" s="154" t="s">
        <v>279</v>
      </c>
      <c r="D8" s="155">
        <f>SUM(H6:I10)</f>
        <v>8058</v>
      </c>
      <c r="E8" s="149"/>
      <c r="F8" s="5">
        <v>2</v>
      </c>
      <c r="G8" s="150" t="s">
        <v>280</v>
      </c>
      <c r="H8" s="31"/>
      <c r="I8" s="31">
        <v>508</v>
      </c>
      <c r="J8" s="32">
        <v>508</v>
      </c>
      <c r="K8" s="30"/>
      <c r="L8" s="33">
        <v>80</v>
      </c>
      <c r="M8" s="33">
        <v>6.89</v>
      </c>
      <c r="N8" s="31">
        <v>0.32</v>
      </c>
      <c r="O8" s="151">
        <v>9500</v>
      </c>
      <c r="P8" s="31">
        <v>130</v>
      </c>
      <c r="Q8" s="153"/>
      <c r="R8" s="5"/>
      <c r="S8" s="29">
        <f>I8</f>
        <v>508</v>
      </c>
      <c r="T8" s="29">
        <f>J8</f>
        <v>508</v>
      </c>
      <c r="U8" s="29">
        <f>L8*T8</f>
        <v>40640</v>
      </c>
      <c r="V8" s="4">
        <f>N8*T8</f>
        <v>162.56</v>
      </c>
      <c r="W8" s="4">
        <f>O8*T8</f>
        <v>4826000</v>
      </c>
      <c r="X8" s="4">
        <f>P8*T8</f>
        <v>66040</v>
      </c>
      <c r="Z8" s="5"/>
      <c r="AA8" s="29"/>
      <c r="AB8" s="29"/>
      <c r="AC8" s="29"/>
      <c r="AD8" s="29"/>
      <c r="AE8" s="29"/>
      <c r="AF8" s="29"/>
    </row>
    <row r="9" spans="2:32" ht="12.75">
      <c r="B9" s="4"/>
      <c r="C9" s="4"/>
      <c r="D9" s="149"/>
      <c r="E9" s="149"/>
      <c r="F9" s="5">
        <v>3</v>
      </c>
      <c r="G9" s="30" t="s">
        <v>281</v>
      </c>
      <c r="H9" s="31">
        <v>39</v>
      </c>
      <c r="I9" s="31"/>
      <c r="J9" s="32">
        <v>39</v>
      </c>
      <c r="K9" s="30"/>
      <c r="L9" s="33">
        <v>20</v>
      </c>
      <c r="M9" s="33">
        <v>7.28</v>
      </c>
      <c r="N9" s="31">
        <v>0.21</v>
      </c>
      <c r="O9" s="33">
        <v>320</v>
      </c>
      <c r="P9" s="31">
        <v>10</v>
      </c>
      <c r="Q9" s="153"/>
      <c r="R9" s="5"/>
      <c r="S9" s="29"/>
      <c r="T9" s="29"/>
      <c r="U9" s="29"/>
      <c r="V9" s="4"/>
      <c r="W9" s="4"/>
      <c r="X9" s="4"/>
      <c r="Z9" s="5">
        <f>H9</f>
        <v>39</v>
      </c>
      <c r="AA9" s="29"/>
      <c r="AB9" s="29">
        <f>J9</f>
        <v>39</v>
      </c>
      <c r="AC9" s="29">
        <f>L9*AB9</f>
        <v>780</v>
      </c>
      <c r="AD9" s="29">
        <f>N9*AB9</f>
        <v>8.19</v>
      </c>
      <c r="AE9" s="29">
        <f>O9*AB9</f>
        <v>12480</v>
      </c>
      <c r="AF9" s="29">
        <f>P9*AB9</f>
        <v>390</v>
      </c>
    </row>
    <row r="10" spans="2:32" ht="12.75">
      <c r="B10" s="4"/>
      <c r="C10" s="4" t="s">
        <v>129</v>
      </c>
      <c r="D10" s="149"/>
      <c r="E10" s="149"/>
      <c r="F10" s="5">
        <v>4</v>
      </c>
      <c r="G10" s="30" t="s">
        <v>282</v>
      </c>
      <c r="H10" s="31">
        <v>7323</v>
      </c>
      <c r="I10" s="31"/>
      <c r="J10" s="32">
        <v>7323</v>
      </c>
      <c r="K10" s="30"/>
      <c r="L10" s="33">
        <v>20</v>
      </c>
      <c r="M10" s="33">
        <v>7.3</v>
      </c>
      <c r="N10" s="31">
        <v>0.25</v>
      </c>
      <c r="O10" s="33">
        <v>500</v>
      </c>
      <c r="P10" s="31">
        <v>50</v>
      </c>
      <c r="Q10" s="153"/>
      <c r="R10" s="5"/>
      <c r="S10" s="29"/>
      <c r="T10" s="29"/>
      <c r="U10" s="29"/>
      <c r="V10" s="4"/>
      <c r="W10" s="4"/>
      <c r="X10" s="4"/>
      <c r="Z10" s="5">
        <f>H10</f>
        <v>7323</v>
      </c>
      <c r="AA10" s="29"/>
      <c r="AB10" s="29">
        <f>J10</f>
        <v>7323</v>
      </c>
      <c r="AC10" s="29">
        <f>L10*AB10</f>
        <v>146460</v>
      </c>
      <c r="AD10" s="29">
        <f>N10*AB10</f>
        <v>1830.75</v>
      </c>
      <c r="AE10" s="29">
        <f>O10*AB10</f>
        <v>3661500</v>
      </c>
      <c r="AF10" s="29">
        <f>P10*AB10</f>
        <v>366150</v>
      </c>
    </row>
    <row r="11" spans="2:32" ht="12.75">
      <c r="B11" s="4"/>
      <c r="C11" s="4"/>
      <c r="D11" s="149"/>
      <c r="E11" s="149"/>
      <c r="F11" s="5"/>
      <c r="G11" s="30"/>
      <c r="H11" s="31"/>
      <c r="I11" s="31"/>
      <c r="J11" s="32"/>
      <c r="K11" s="30"/>
      <c r="L11" s="33"/>
      <c r="M11" s="33"/>
      <c r="N11" s="31"/>
      <c r="O11" s="33"/>
      <c r="P11" s="31"/>
      <c r="Q11" s="153"/>
      <c r="R11" s="5"/>
      <c r="S11" s="29"/>
      <c r="T11" s="29"/>
      <c r="U11" s="29"/>
      <c r="V11" s="4"/>
      <c r="W11" s="4"/>
      <c r="X11" s="4"/>
      <c r="Z11" s="5"/>
      <c r="AA11" s="29"/>
      <c r="AB11" s="29"/>
      <c r="AC11" s="29"/>
      <c r="AD11" s="29"/>
      <c r="AE11" s="29"/>
      <c r="AF11" s="29"/>
    </row>
    <row r="12" spans="2:32" ht="12.75">
      <c r="B12" s="4"/>
      <c r="C12" s="4"/>
      <c r="D12" s="149" t="s">
        <v>283</v>
      </c>
      <c r="E12" s="149" t="s">
        <v>274</v>
      </c>
      <c r="F12" s="5">
        <v>1</v>
      </c>
      <c r="G12" s="150" t="s">
        <v>275</v>
      </c>
      <c r="H12" s="31"/>
      <c r="I12" s="31">
        <v>10</v>
      </c>
      <c r="J12" s="32">
        <v>10</v>
      </c>
      <c r="K12" s="30"/>
      <c r="L12" s="33">
        <v>20</v>
      </c>
      <c r="M12" s="33">
        <v>9.2</v>
      </c>
      <c r="N12" s="31">
        <v>0.23</v>
      </c>
      <c r="O12" s="151">
        <v>300</v>
      </c>
      <c r="P12" s="31">
        <v>22</v>
      </c>
      <c r="Q12" s="153"/>
      <c r="R12" s="5"/>
      <c r="S12" s="29">
        <f>I12</f>
        <v>10</v>
      </c>
      <c r="T12" s="29">
        <f>J12</f>
        <v>10</v>
      </c>
      <c r="U12" s="29">
        <f>L12*T12</f>
        <v>200</v>
      </c>
      <c r="V12" s="4">
        <f>N12*T12</f>
        <v>2.3000000000000003</v>
      </c>
      <c r="W12" s="4">
        <f>O12*T12</f>
        <v>3000</v>
      </c>
      <c r="X12" s="4">
        <f>P12*T12</f>
        <v>220</v>
      </c>
      <c r="Z12" s="5"/>
      <c r="AA12" s="29"/>
      <c r="AB12" s="29"/>
      <c r="AC12" s="29"/>
      <c r="AD12" s="29"/>
      <c r="AE12" s="29"/>
      <c r="AF12" s="29"/>
    </row>
    <row r="13" spans="2:32" ht="12.75">
      <c r="B13" s="4"/>
      <c r="C13" s="4"/>
      <c r="D13" s="149"/>
      <c r="E13" s="149" t="s">
        <v>284</v>
      </c>
      <c r="F13" s="5"/>
      <c r="G13" s="150" t="s">
        <v>277</v>
      </c>
      <c r="H13" s="31"/>
      <c r="I13" s="31">
        <v>335</v>
      </c>
      <c r="J13" s="32"/>
      <c r="K13" s="30"/>
      <c r="L13" s="33"/>
      <c r="M13" s="33"/>
      <c r="N13" s="31"/>
      <c r="O13" s="151"/>
      <c r="P13" s="31"/>
      <c r="Q13" s="153"/>
      <c r="R13" s="5"/>
      <c r="S13" s="29"/>
      <c r="T13" s="29"/>
      <c r="U13" s="29"/>
      <c r="V13" s="4"/>
      <c r="W13" s="4"/>
      <c r="X13" s="4"/>
      <c r="Z13" s="5"/>
      <c r="AA13" s="29"/>
      <c r="AB13" s="29"/>
      <c r="AC13" s="29"/>
      <c r="AD13" s="29"/>
      <c r="AE13" s="29"/>
      <c r="AF13" s="29"/>
    </row>
    <row r="14" spans="2:32" ht="12.75">
      <c r="B14" s="4"/>
      <c r="C14" s="154" t="s">
        <v>279</v>
      </c>
      <c r="D14" s="155">
        <f>SUM(H12:I17)</f>
        <v>7231</v>
      </c>
      <c r="E14" s="149"/>
      <c r="F14" s="5">
        <v>2</v>
      </c>
      <c r="G14" s="150" t="s">
        <v>280</v>
      </c>
      <c r="H14" s="31"/>
      <c r="I14" s="31">
        <v>1425</v>
      </c>
      <c r="J14" s="32">
        <v>1425</v>
      </c>
      <c r="K14" s="30"/>
      <c r="L14" s="33">
        <v>50</v>
      </c>
      <c r="M14" s="33">
        <v>6.89</v>
      </c>
      <c r="N14" s="31">
        <v>0.32</v>
      </c>
      <c r="O14" s="151">
        <v>9500</v>
      </c>
      <c r="P14" s="31">
        <v>130</v>
      </c>
      <c r="Q14" s="153"/>
      <c r="R14" s="5"/>
      <c r="S14" s="29">
        <f>I14</f>
        <v>1425</v>
      </c>
      <c r="T14" s="29">
        <f>J14</f>
        <v>1425</v>
      </c>
      <c r="U14" s="29">
        <f>L14*T14</f>
        <v>71250</v>
      </c>
      <c r="V14" s="4">
        <f>N14*T14</f>
        <v>456</v>
      </c>
      <c r="W14" s="4">
        <f>O14*T14</f>
        <v>13537500</v>
      </c>
      <c r="X14" s="4">
        <f>P14*T14</f>
        <v>185250</v>
      </c>
      <c r="Z14" s="5"/>
      <c r="AA14" s="29"/>
      <c r="AB14" s="29"/>
      <c r="AC14" s="29"/>
      <c r="AD14" s="29"/>
      <c r="AE14" s="29"/>
      <c r="AF14" s="29"/>
    </row>
    <row r="15" spans="2:32" ht="12.75">
      <c r="B15" s="4"/>
      <c r="C15" s="4"/>
      <c r="D15" s="149"/>
      <c r="E15" s="149"/>
      <c r="F15" s="5">
        <v>3</v>
      </c>
      <c r="G15" s="30" t="s">
        <v>281</v>
      </c>
      <c r="H15" s="31"/>
      <c r="I15" s="31">
        <v>84</v>
      </c>
      <c r="J15" s="32">
        <v>84</v>
      </c>
      <c r="K15" s="30"/>
      <c r="L15" s="33">
        <v>20</v>
      </c>
      <c r="M15" s="33">
        <v>7.28</v>
      </c>
      <c r="N15" s="31">
        <v>0.21</v>
      </c>
      <c r="O15" s="33">
        <v>320</v>
      </c>
      <c r="P15" s="31">
        <v>10</v>
      </c>
      <c r="Q15" s="153" t="s">
        <v>285</v>
      </c>
      <c r="R15" s="5"/>
      <c r="S15" s="29"/>
      <c r="T15" s="29"/>
      <c r="U15" s="29"/>
      <c r="V15" s="4"/>
      <c r="W15" s="4"/>
      <c r="X15" s="4"/>
      <c r="Z15" s="5"/>
      <c r="AA15" s="29">
        <f>I15</f>
        <v>84</v>
      </c>
      <c r="AB15" s="29">
        <f>J15</f>
        <v>84</v>
      </c>
      <c r="AC15" s="29">
        <f>L15*AB15</f>
        <v>1680</v>
      </c>
      <c r="AD15" s="29">
        <f>N15*AB15</f>
        <v>17.64</v>
      </c>
      <c r="AE15" s="29">
        <f>O15*AB15</f>
        <v>26880</v>
      </c>
      <c r="AF15" s="29">
        <f>P15*AB15</f>
        <v>840</v>
      </c>
    </row>
    <row r="16" spans="2:32" ht="12.75">
      <c r="B16" s="4"/>
      <c r="C16" s="4"/>
      <c r="D16" s="149"/>
      <c r="E16" s="149"/>
      <c r="F16" s="5">
        <v>4</v>
      </c>
      <c r="G16" s="30" t="s">
        <v>282</v>
      </c>
      <c r="H16" s="31">
        <v>5356</v>
      </c>
      <c r="I16" s="31"/>
      <c r="J16" s="32">
        <v>5356</v>
      </c>
      <c r="K16" s="30"/>
      <c r="L16" s="33">
        <v>20</v>
      </c>
      <c r="M16" s="33">
        <v>7.3</v>
      </c>
      <c r="N16" s="31">
        <v>0.25</v>
      </c>
      <c r="O16" s="33">
        <v>500</v>
      </c>
      <c r="P16" s="31">
        <v>50</v>
      </c>
      <c r="Q16" s="153"/>
      <c r="R16" s="5"/>
      <c r="S16" s="29"/>
      <c r="T16" s="29"/>
      <c r="U16" s="29"/>
      <c r="V16" s="4"/>
      <c r="W16" s="4"/>
      <c r="X16" s="4"/>
      <c r="Z16" s="5">
        <f>H16</f>
        <v>5356</v>
      </c>
      <c r="AA16" s="29"/>
      <c r="AB16" s="29">
        <f>J16</f>
        <v>5356</v>
      </c>
      <c r="AC16" s="29">
        <f>L16*AB16</f>
        <v>107120</v>
      </c>
      <c r="AD16" s="29">
        <f>N16*AB16</f>
        <v>1339</v>
      </c>
      <c r="AE16" s="29">
        <f>O16*AB16</f>
        <v>2678000</v>
      </c>
      <c r="AF16" s="29">
        <f>P16*AB16</f>
        <v>267800</v>
      </c>
    </row>
    <row r="17" spans="2:32" ht="12.75">
      <c r="B17" s="4"/>
      <c r="C17" s="4"/>
      <c r="D17" s="149"/>
      <c r="E17" s="149"/>
      <c r="F17" s="5">
        <v>5</v>
      </c>
      <c r="G17" s="30" t="s">
        <v>177</v>
      </c>
      <c r="H17" s="31">
        <v>21</v>
      </c>
      <c r="I17" s="31"/>
      <c r="J17" s="32">
        <v>21</v>
      </c>
      <c r="K17" s="30"/>
      <c r="L17" s="121">
        <v>20</v>
      </c>
      <c r="M17" s="121">
        <v>7.3</v>
      </c>
      <c r="N17" s="122">
        <v>0.25</v>
      </c>
      <c r="O17" s="121">
        <v>500</v>
      </c>
      <c r="P17" s="122">
        <v>50</v>
      </c>
      <c r="Q17" s="156" t="s">
        <v>286</v>
      </c>
      <c r="R17" s="5"/>
      <c r="S17" s="29"/>
      <c r="T17" s="29"/>
      <c r="U17" s="29"/>
      <c r="V17" s="4"/>
      <c r="W17" s="4"/>
      <c r="X17" s="4"/>
      <c r="Z17" s="5">
        <f>H17</f>
        <v>21</v>
      </c>
      <c r="AA17" s="29"/>
      <c r="AB17" s="29">
        <f>J17</f>
        <v>21</v>
      </c>
      <c r="AC17" s="29">
        <f>L17*AB17</f>
        <v>420</v>
      </c>
      <c r="AD17" s="29">
        <f>N17*AB17</f>
        <v>5.25</v>
      </c>
      <c r="AE17" s="29">
        <f>O17*AB17</f>
        <v>10500</v>
      </c>
      <c r="AF17" s="29">
        <f>P17*AB17</f>
        <v>1050</v>
      </c>
    </row>
    <row r="18" spans="2:32" ht="12.75">
      <c r="B18" s="4"/>
      <c r="C18" s="4"/>
      <c r="D18" s="149"/>
      <c r="E18" s="149"/>
      <c r="F18" s="5"/>
      <c r="G18" s="30"/>
      <c r="H18" s="31"/>
      <c r="I18" s="31"/>
      <c r="J18" s="32"/>
      <c r="K18" s="30"/>
      <c r="L18" s="33"/>
      <c r="M18" s="33"/>
      <c r="N18" s="31"/>
      <c r="O18" s="33"/>
      <c r="P18" s="31"/>
      <c r="Q18" s="156" t="s">
        <v>287</v>
      </c>
      <c r="R18" s="5"/>
      <c r="S18" s="29"/>
      <c r="T18" s="29"/>
      <c r="U18" s="29"/>
      <c r="V18" s="4"/>
      <c r="W18" s="4"/>
      <c r="X18" s="4"/>
      <c r="Z18" s="5"/>
      <c r="AA18" s="29"/>
      <c r="AB18" s="29"/>
      <c r="AC18" s="29"/>
      <c r="AD18" s="29"/>
      <c r="AE18" s="29"/>
      <c r="AF18" s="29"/>
    </row>
    <row r="19" spans="2:32" ht="12.75">
      <c r="B19" s="4"/>
      <c r="C19" s="4"/>
      <c r="D19" s="149"/>
      <c r="E19" s="149"/>
      <c r="F19" s="5"/>
      <c r="G19" s="30"/>
      <c r="H19" s="31"/>
      <c r="I19" s="31"/>
      <c r="J19" s="32"/>
      <c r="K19" s="30"/>
      <c r="L19" s="33"/>
      <c r="M19" s="33"/>
      <c r="N19" s="31"/>
      <c r="O19" s="33"/>
      <c r="P19" s="31"/>
      <c r="Q19" s="153"/>
      <c r="R19" s="5"/>
      <c r="S19" s="29"/>
      <c r="T19" s="29"/>
      <c r="U19" s="29"/>
      <c r="V19" s="4"/>
      <c r="W19" s="4"/>
      <c r="X19" s="4"/>
      <c r="Z19" s="5"/>
      <c r="AA19" s="29"/>
      <c r="AB19" s="29"/>
      <c r="AC19" s="29"/>
      <c r="AD19" s="29"/>
      <c r="AE19" s="29"/>
      <c r="AF19" s="29"/>
    </row>
    <row r="20" spans="2:32" ht="12.75">
      <c r="B20" s="3" t="s">
        <v>288</v>
      </c>
      <c r="C20" s="3" t="s">
        <v>272</v>
      </c>
      <c r="D20" s="149" t="s">
        <v>289</v>
      </c>
      <c r="E20" s="149" t="s">
        <v>100</v>
      </c>
      <c r="F20" s="5">
        <v>1</v>
      </c>
      <c r="G20" s="150" t="s">
        <v>275</v>
      </c>
      <c r="H20" s="31"/>
      <c r="I20" s="31">
        <v>194</v>
      </c>
      <c r="J20" s="32">
        <v>194</v>
      </c>
      <c r="K20" s="30"/>
      <c r="L20" s="33">
        <v>40</v>
      </c>
      <c r="M20" s="33">
        <v>7.92</v>
      </c>
      <c r="N20" s="31">
        <v>0.38</v>
      </c>
      <c r="O20" s="151">
        <v>5900</v>
      </c>
      <c r="P20" s="31">
        <v>150</v>
      </c>
      <c r="Q20" s="153"/>
      <c r="R20" s="5"/>
      <c r="S20" s="29">
        <f>I20</f>
        <v>194</v>
      </c>
      <c r="T20" s="29">
        <f>J20</f>
        <v>194</v>
      </c>
      <c r="U20" s="29">
        <f>L20*T20</f>
        <v>7760</v>
      </c>
      <c r="V20" s="4">
        <f>N20*T20</f>
        <v>73.72</v>
      </c>
      <c r="W20" s="4">
        <f>O20*T20</f>
        <v>1144600</v>
      </c>
      <c r="X20" s="4">
        <f>P20*T20</f>
        <v>29100</v>
      </c>
      <c r="Z20" s="5"/>
      <c r="AA20" s="29"/>
      <c r="AB20" s="29"/>
      <c r="AC20" s="29"/>
      <c r="AD20" s="29"/>
      <c r="AE20" s="29"/>
      <c r="AF20" s="29"/>
    </row>
    <row r="21" spans="2:32" ht="12.75">
      <c r="B21" s="4"/>
      <c r="C21" s="4"/>
      <c r="D21" s="149" t="s">
        <v>290</v>
      </c>
      <c r="E21" s="149" t="s">
        <v>22</v>
      </c>
      <c r="F21" s="5"/>
      <c r="G21" s="150" t="s">
        <v>277</v>
      </c>
      <c r="H21" s="31"/>
      <c r="I21" s="31">
        <v>632</v>
      </c>
      <c r="J21" s="32"/>
      <c r="K21" s="30"/>
      <c r="L21" s="33"/>
      <c r="M21" s="33"/>
      <c r="N21" s="31"/>
      <c r="O21" s="151"/>
      <c r="P21" s="31"/>
      <c r="Q21" s="153"/>
      <c r="R21" s="5"/>
      <c r="S21" s="29"/>
      <c r="T21" s="29"/>
      <c r="U21" s="29"/>
      <c r="V21" s="4"/>
      <c r="W21" s="4"/>
      <c r="X21" s="4"/>
      <c r="Z21" s="5"/>
      <c r="AA21" s="29"/>
      <c r="AB21" s="29"/>
      <c r="AC21" s="29"/>
      <c r="AD21" s="29"/>
      <c r="AE21" s="29"/>
      <c r="AF21" s="29"/>
    </row>
    <row r="22" spans="2:32" ht="12.75">
      <c r="B22" s="4"/>
      <c r="C22" s="4"/>
      <c r="D22" s="149" t="s">
        <v>273</v>
      </c>
      <c r="E22" s="149"/>
      <c r="F22" s="5">
        <v>2</v>
      </c>
      <c r="G22" s="150" t="s">
        <v>291</v>
      </c>
      <c r="H22" s="31"/>
      <c r="I22" s="31">
        <v>5057</v>
      </c>
      <c r="J22" s="32">
        <v>5057</v>
      </c>
      <c r="K22" s="30"/>
      <c r="L22" s="33">
        <v>60</v>
      </c>
      <c r="M22" s="33">
        <v>9.1</v>
      </c>
      <c r="N22" s="31">
        <v>0.32</v>
      </c>
      <c r="O22" s="151">
        <v>2300</v>
      </c>
      <c r="P22" s="31">
        <v>130</v>
      </c>
      <c r="Q22" s="153"/>
      <c r="R22" s="5"/>
      <c r="S22" s="29">
        <f>I22</f>
        <v>5057</v>
      </c>
      <c r="T22" s="29">
        <f>J22</f>
        <v>5057</v>
      </c>
      <c r="U22" s="29">
        <f>L22*T22</f>
        <v>303420</v>
      </c>
      <c r="V22" s="4">
        <f>N22*T22</f>
        <v>1618.24</v>
      </c>
      <c r="W22" s="4">
        <f>O22*T22</f>
        <v>11631100</v>
      </c>
      <c r="X22" s="4">
        <f>P22*T22</f>
        <v>657410</v>
      </c>
      <c r="Z22" s="5"/>
      <c r="AA22" s="29"/>
      <c r="AB22" s="29"/>
      <c r="AC22" s="29"/>
      <c r="AD22" s="29"/>
      <c r="AE22" s="29"/>
      <c r="AF22" s="29"/>
    </row>
    <row r="23" spans="2:32" ht="12.75">
      <c r="B23" s="4"/>
      <c r="C23" s="4"/>
      <c r="D23" s="149" t="s">
        <v>292</v>
      </c>
      <c r="E23" s="149"/>
      <c r="F23" s="5">
        <v>3</v>
      </c>
      <c r="G23" s="150" t="s">
        <v>281</v>
      </c>
      <c r="H23" s="31">
        <v>1125</v>
      </c>
      <c r="I23" s="31"/>
      <c r="J23" s="32">
        <v>1125</v>
      </c>
      <c r="K23" s="30"/>
      <c r="L23" s="33">
        <v>20</v>
      </c>
      <c r="M23" s="33">
        <v>7.28</v>
      </c>
      <c r="N23" s="31">
        <v>0.21</v>
      </c>
      <c r="O23" s="151">
        <v>2800</v>
      </c>
      <c r="P23" s="31">
        <v>10</v>
      </c>
      <c r="Q23" s="153"/>
      <c r="R23" s="5">
        <f>H23</f>
        <v>1125</v>
      </c>
      <c r="S23" s="29"/>
      <c r="T23" s="29">
        <f>J23</f>
        <v>1125</v>
      </c>
      <c r="U23" s="29">
        <f>L23*T23</f>
        <v>22500</v>
      </c>
      <c r="V23" s="4">
        <f>N23*T23</f>
        <v>236.25</v>
      </c>
      <c r="W23" s="4">
        <f>O23*T23</f>
        <v>3150000</v>
      </c>
      <c r="X23" s="4">
        <f>P23*T23</f>
        <v>11250</v>
      </c>
      <c r="Z23" s="5"/>
      <c r="AA23" s="29"/>
      <c r="AB23" s="29"/>
      <c r="AC23" s="29"/>
      <c r="AD23" s="29"/>
      <c r="AE23" s="29"/>
      <c r="AF23" s="29"/>
    </row>
    <row r="24" spans="2:32" ht="12.75">
      <c r="B24" s="4"/>
      <c r="C24" s="154" t="s">
        <v>279</v>
      </c>
      <c r="D24" s="155">
        <f>SUM(H20:I24)</f>
        <v>17121</v>
      </c>
      <c r="E24" s="149"/>
      <c r="F24" s="5">
        <v>4</v>
      </c>
      <c r="G24" s="150" t="s">
        <v>282</v>
      </c>
      <c r="H24" s="31">
        <v>10113</v>
      </c>
      <c r="I24" s="31"/>
      <c r="J24" s="32">
        <v>10113</v>
      </c>
      <c r="K24" s="30"/>
      <c r="L24" s="33">
        <v>20</v>
      </c>
      <c r="M24" s="33">
        <v>7.3</v>
      </c>
      <c r="N24" s="31">
        <v>0.25</v>
      </c>
      <c r="O24" s="151">
        <v>1250</v>
      </c>
      <c r="P24" s="31">
        <v>50</v>
      </c>
      <c r="Q24" s="156"/>
      <c r="R24" s="5">
        <f>H24</f>
        <v>10113</v>
      </c>
      <c r="S24" s="29"/>
      <c r="T24" s="29">
        <f>J24</f>
        <v>10113</v>
      </c>
      <c r="U24" s="29">
        <f>L24*T24</f>
        <v>202260</v>
      </c>
      <c r="V24" s="4">
        <f>N24*T24</f>
        <v>2528.25</v>
      </c>
      <c r="W24" s="4">
        <f>O24*T24</f>
        <v>12641250</v>
      </c>
      <c r="X24" s="4">
        <f>P24*T24</f>
        <v>505650</v>
      </c>
      <c r="Z24" s="5"/>
      <c r="AA24" s="29"/>
      <c r="AB24" s="29"/>
      <c r="AC24" s="29"/>
      <c r="AD24" s="29"/>
      <c r="AE24" s="29"/>
      <c r="AF24" s="29"/>
    </row>
    <row r="25" spans="2:32" ht="12.75">
      <c r="B25" s="4"/>
      <c r="C25" s="4"/>
      <c r="D25" s="149"/>
      <c r="E25" s="149"/>
      <c r="F25" s="5">
        <v>5</v>
      </c>
      <c r="G25" s="150" t="s">
        <v>177</v>
      </c>
      <c r="H25" s="31">
        <v>10</v>
      </c>
      <c r="I25" s="31"/>
      <c r="J25" s="32">
        <v>10</v>
      </c>
      <c r="K25" s="30"/>
      <c r="L25" s="121">
        <v>20</v>
      </c>
      <c r="M25" s="121">
        <v>7.3</v>
      </c>
      <c r="N25" s="122">
        <v>0.25</v>
      </c>
      <c r="O25" s="157">
        <v>1250</v>
      </c>
      <c r="P25" s="122">
        <v>50</v>
      </c>
      <c r="Q25" s="156" t="s">
        <v>286</v>
      </c>
      <c r="R25" s="5">
        <f>H25</f>
        <v>10</v>
      </c>
      <c r="S25" s="29"/>
      <c r="T25" s="29">
        <f>J25</f>
        <v>10</v>
      </c>
      <c r="U25" s="29">
        <f>L25*T25</f>
        <v>200</v>
      </c>
      <c r="V25" s="4">
        <f>N25*T25</f>
        <v>2.5</v>
      </c>
      <c r="W25" s="4">
        <f>O25*T25</f>
        <v>12500</v>
      </c>
      <c r="X25" s="4">
        <f>P25*T25</f>
        <v>500</v>
      </c>
      <c r="Z25" s="5"/>
      <c r="AA25" s="29"/>
      <c r="AB25" s="29"/>
      <c r="AC25" s="29"/>
      <c r="AD25" s="29"/>
      <c r="AE25" s="29"/>
      <c r="AF25" s="29"/>
    </row>
    <row r="26" spans="2:32" ht="12.75">
      <c r="B26" s="4"/>
      <c r="C26" s="4"/>
      <c r="D26" s="149"/>
      <c r="E26" s="149"/>
      <c r="F26" s="5"/>
      <c r="G26" s="30"/>
      <c r="H26" s="31"/>
      <c r="I26" s="31"/>
      <c r="J26" s="61"/>
      <c r="K26" s="51"/>
      <c r="Q26" s="156" t="s">
        <v>287</v>
      </c>
      <c r="R26" s="5"/>
      <c r="S26" s="29"/>
      <c r="T26" s="29"/>
      <c r="U26" s="29"/>
      <c r="V26" s="4"/>
      <c r="W26" s="4"/>
      <c r="X26" s="4"/>
      <c r="Z26" s="5"/>
      <c r="AA26" s="29"/>
      <c r="AB26" s="29"/>
      <c r="AC26" s="29"/>
      <c r="AD26" s="29"/>
      <c r="AE26" s="29"/>
      <c r="AF26" s="29"/>
    </row>
    <row r="27" spans="2:32" ht="12.75">
      <c r="B27" s="4"/>
      <c r="C27" s="4" t="s">
        <v>129</v>
      </c>
      <c r="D27" s="149"/>
      <c r="E27" s="149"/>
      <c r="F27" s="5"/>
      <c r="G27" s="30"/>
      <c r="H27" s="31"/>
      <c r="I27" s="31"/>
      <c r="J27" s="32"/>
      <c r="K27" s="30"/>
      <c r="L27" s="33"/>
      <c r="M27" s="33"/>
      <c r="N27" s="31"/>
      <c r="O27" s="33"/>
      <c r="P27" s="31"/>
      <c r="Q27" s="153"/>
      <c r="R27" s="5"/>
      <c r="S27" s="29"/>
      <c r="T27" s="29"/>
      <c r="U27" s="29"/>
      <c r="V27" s="4"/>
      <c r="W27" s="4"/>
      <c r="X27" s="4"/>
      <c r="Z27" s="5"/>
      <c r="AA27" s="29"/>
      <c r="AB27" s="29"/>
      <c r="AC27" s="29"/>
      <c r="AD27" s="29"/>
      <c r="AE27" s="29"/>
      <c r="AF27" s="29"/>
    </row>
    <row r="28" spans="2:32" ht="12.75">
      <c r="B28" s="4"/>
      <c r="C28" s="4"/>
      <c r="D28" s="149" t="s">
        <v>293</v>
      </c>
      <c r="E28" s="149" t="s">
        <v>100</v>
      </c>
      <c r="F28" s="5">
        <v>1</v>
      </c>
      <c r="G28" s="150" t="s">
        <v>275</v>
      </c>
      <c r="H28" s="31"/>
      <c r="I28" s="31">
        <v>1746</v>
      </c>
      <c r="J28" s="32">
        <v>1746</v>
      </c>
      <c r="K28" s="30"/>
      <c r="L28" s="33">
        <v>60</v>
      </c>
      <c r="M28" s="33">
        <v>7.92</v>
      </c>
      <c r="N28" s="31">
        <v>0.38</v>
      </c>
      <c r="O28" s="151">
        <v>5900</v>
      </c>
      <c r="P28" s="31">
        <v>150</v>
      </c>
      <c r="Q28" s="153" t="s">
        <v>294</v>
      </c>
      <c r="R28" s="5"/>
      <c r="S28" s="29">
        <f>I28</f>
        <v>1746</v>
      </c>
      <c r="T28" s="29">
        <f>J28</f>
        <v>1746</v>
      </c>
      <c r="U28" s="29">
        <f>L28*T28</f>
        <v>104760</v>
      </c>
      <c r="V28" s="4">
        <f>N28*T28</f>
        <v>663.48</v>
      </c>
      <c r="W28" s="4">
        <f>O28*T28</f>
        <v>10301400</v>
      </c>
      <c r="X28" s="4">
        <f>P28*T28</f>
        <v>261900</v>
      </c>
      <c r="Z28" s="5"/>
      <c r="AA28" s="29"/>
      <c r="AB28" s="29"/>
      <c r="AC28" s="29"/>
      <c r="AD28" s="29"/>
      <c r="AE28" s="29"/>
      <c r="AF28" s="29"/>
    </row>
    <row r="29" spans="2:32" ht="12.75">
      <c r="B29" s="4"/>
      <c r="C29" s="4"/>
      <c r="D29" s="149" t="s">
        <v>295</v>
      </c>
      <c r="E29" s="149" t="s">
        <v>26</v>
      </c>
      <c r="F29" s="5"/>
      <c r="G29" s="150" t="s">
        <v>277</v>
      </c>
      <c r="H29" s="31"/>
      <c r="I29" s="31">
        <v>322</v>
      </c>
      <c r="J29" s="32"/>
      <c r="K29" s="30"/>
      <c r="L29" s="33"/>
      <c r="M29" s="33"/>
      <c r="N29" s="31"/>
      <c r="O29" s="151"/>
      <c r="P29" s="31"/>
      <c r="Q29" s="153"/>
      <c r="R29" s="5"/>
      <c r="S29" s="29"/>
      <c r="T29" s="29"/>
      <c r="U29" s="29"/>
      <c r="V29" s="4"/>
      <c r="W29" s="4"/>
      <c r="X29" s="4"/>
      <c r="Z29" s="5"/>
      <c r="AA29" s="29"/>
      <c r="AB29" s="29"/>
      <c r="AC29" s="29"/>
      <c r="AD29" s="29"/>
      <c r="AE29" s="29"/>
      <c r="AF29" s="29"/>
    </row>
    <row r="30" spans="2:32" ht="12.75">
      <c r="B30" s="4"/>
      <c r="C30" s="4"/>
      <c r="D30" s="149"/>
      <c r="E30" s="149"/>
      <c r="F30" s="5">
        <v>2</v>
      </c>
      <c r="G30" s="150" t="s">
        <v>291</v>
      </c>
      <c r="H30" s="31"/>
      <c r="I30" s="31">
        <v>1287</v>
      </c>
      <c r="J30" s="32">
        <v>1287</v>
      </c>
      <c r="K30" s="30"/>
      <c r="L30" s="33">
        <v>60</v>
      </c>
      <c r="M30" s="33">
        <v>9.1</v>
      </c>
      <c r="N30" s="31">
        <v>0.32</v>
      </c>
      <c r="O30" s="151">
        <v>2300</v>
      </c>
      <c r="P30" s="31">
        <v>130</v>
      </c>
      <c r="Q30" s="153"/>
      <c r="R30" s="5"/>
      <c r="S30" s="29">
        <f>I30</f>
        <v>1287</v>
      </c>
      <c r="T30" s="29">
        <f>J30</f>
        <v>1287</v>
      </c>
      <c r="U30" s="29">
        <f>L30*T30</f>
        <v>77220</v>
      </c>
      <c r="V30" s="4">
        <f>N30*T30</f>
        <v>411.84000000000003</v>
      </c>
      <c r="W30" s="4">
        <f>O30*T30</f>
        <v>2960100</v>
      </c>
      <c r="X30" s="4">
        <f>P30*T30</f>
        <v>167310</v>
      </c>
      <c r="Z30" s="5"/>
      <c r="AA30" s="29"/>
      <c r="AB30" s="29"/>
      <c r="AC30" s="29"/>
      <c r="AD30" s="29"/>
      <c r="AE30" s="29"/>
      <c r="AF30" s="29"/>
    </row>
    <row r="31" spans="2:32" ht="12.75">
      <c r="B31" s="4"/>
      <c r="C31" s="158" t="s">
        <v>279</v>
      </c>
      <c r="D31" s="159">
        <f>SUM(H28:I33)</f>
        <v>49178</v>
      </c>
      <c r="E31" s="149"/>
      <c r="F31" s="5">
        <v>3</v>
      </c>
      <c r="G31" s="150" t="s">
        <v>281</v>
      </c>
      <c r="H31" s="31">
        <v>23169</v>
      </c>
      <c r="I31" s="31"/>
      <c r="J31" s="32">
        <v>23169</v>
      </c>
      <c r="K31" s="30"/>
      <c r="L31" s="33">
        <v>20</v>
      </c>
      <c r="M31" s="33">
        <v>7.9</v>
      </c>
      <c r="N31" s="31">
        <v>0.21</v>
      </c>
      <c r="O31" s="151">
        <v>2800</v>
      </c>
      <c r="P31" s="31">
        <v>10</v>
      </c>
      <c r="Q31" s="153"/>
      <c r="R31" s="5">
        <f>H31</f>
        <v>23169</v>
      </c>
      <c r="S31" s="29"/>
      <c r="T31" s="29">
        <f>J31</f>
        <v>23169</v>
      </c>
      <c r="U31" s="29">
        <f>L31*T31</f>
        <v>463380</v>
      </c>
      <c r="V31" s="4">
        <f>N31*T31</f>
        <v>4865.49</v>
      </c>
      <c r="W31" s="4">
        <f>O31*T31</f>
        <v>64873200</v>
      </c>
      <c r="X31" s="4">
        <f>P31*T31</f>
        <v>231690</v>
      </c>
      <c r="Z31" s="5"/>
      <c r="AA31" s="29"/>
      <c r="AB31" s="29"/>
      <c r="AC31" s="29"/>
      <c r="AD31" s="29"/>
      <c r="AE31" s="29"/>
      <c r="AF31" s="29"/>
    </row>
    <row r="32" spans="2:32" ht="12.75">
      <c r="B32" s="4"/>
      <c r="C32" s="4"/>
      <c r="D32" s="149"/>
      <c r="E32" s="149"/>
      <c r="F32" s="5">
        <v>4</v>
      </c>
      <c r="G32" s="150" t="s">
        <v>282</v>
      </c>
      <c r="H32" s="31">
        <v>22525</v>
      </c>
      <c r="I32" s="31"/>
      <c r="J32" s="32">
        <v>22525</v>
      </c>
      <c r="K32" s="30"/>
      <c r="L32" s="33">
        <v>20</v>
      </c>
      <c r="M32" s="33">
        <v>8.3</v>
      </c>
      <c r="N32" s="31">
        <v>0.25</v>
      </c>
      <c r="O32" s="151">
        <v>1250</v>
      </c>
      <c r="P32" s="31">
        <v>50</v>
      </c>
      <c r="Q32" s="153"/>
      <c r="R32" s="5">
        <f>H32</f>
        <v>22525</v>
      </c>
      <c r="S32" s="29"/>
      <c r="T32" s="29">
        <f>J32</f>
        <v>22525</v>
      </c>
      <c r="U32" s="29">
        <f>L32*T32</f>
        <v>450500</v>
      </c>
      <c r="V32" s="4">
        <f>N32*T32</f>
        <v>5631.25</v>
      </c>
      <c r="W32" s="4">
        <f>O32*T32</f>
        <v>28156250</v>
      </c>
      <c r="X32" s="4">
        <f>P32*T32</f>
        <v>1126250</v>
      </c>
      <c r="Z32" s="5"/>
      <c r="AA32" s="29"/>
      <c r="AB32" s="29"/>
      <c r="AC32" s="29"/>
      <c r="AD32" s="29"/>
      <c r="AE32" s="29"/>
      <c r="AF32" s="29"/>
    </row>
    <row r="33" spans="2:32" ht="12.75">
      <c r="B33" s="4"/>
      <c r="C33" s="4"/>
      <c r="D33" s="149"/>
      <c r="E33" s="149"/>
      <c r="F33" s="5">
        <v>5</v>
      </c>
      <c r="G33" s="150" t="s">
        <v>177</v>
      </c>
      <c r="H33" s="31">
        <v>129</v>
      </c>
      <c r="I33" s="31"/>
      <c r="J33" s="32">
        <v>129</v>
      </c>
      <c r="K33" s="30"/>
      <c r="L33" s="33">
        <v>20</v>
      </c>
      <c r="M33" s="33">
        <v>7.28</v>
      </c>
      <c r="N33" s="31">
        <v>0.25</v>
      </c>
      <c r="O33" s="151">
        <v>320</v>
      </c>
      <c r="P33" s="31">
        <v>10</v>
      </c>
      <c r="Q33" s="153" t="s">
        <v>296</v>
      </c>
      <c r="R33" s="5">
        <f>H33</f>
        <v>129</v>
      </c>
      <c r="S33" s="29"/>
      <c r="T33" s="29">
        <f>J33</f>
        <v>129</v>
      </c>
      <c r="U33" s="29">
        <f>L33*T33</f>
        <v>2580</v>
      </c>
      <c r="V33" s="4">
        <f>N33*T33</f>
        <v>32.25</v>
      </c>
      <c r="W33" s="4">
        <f>O33*T33</f>
        <v>41280</v>
      </c>
      <c r="X33" s="4">
        <f>P33*T33</f>
        <v>1290</v>
      </c>
      <c r="Z33" s="5"/>
      <c r="AA33" s="29"/>
      <c r="AB33" s="29"/>
      <c r="AC33" s="29"/>
      <c r="AD33" s="29"/>
      <c r="AE33" s="29"/>
      <c r="AF33" s="29"/>
    </row>
    <row r="34" spans="2:32" ht="12.75">
      <c r="B34" s="4"/>
      <c r="C34" s="4"/>
      <c r="D34" s="149"/>
      <c r="E34" s="149"/>
      <c r="F34" s="5"/>
      <c r="G34" s="30"/>
      <c r="H34" s="31"/>
      <c r="I34" s="31"/>
      <c r="J34" s="32"/>
      <c r="K34" s="30"/>
      <c r="L34" s="33"/>
      <c r="M34" s="33"/>
      <c r="N34" s="31"/>
      <c r="O34" s="33"/>
      <c r="P34" s="31"/>
      <c r="Q34" s="153"/>
      <c r="R34" s="5"/>
      <c r="S34" s="29"/>
      <c r="T34" s="29"/>
      <c r="U34" s="29"/>
      <c r="V34" s="4"/>
      <c r="W34" s="4"/>
      <c r="X34" s="4"/>
      <c r="Z34" s="5"/>
      <c r="AA34" s="29"/>
      <c r="AB34" s="29"/>
      <c r="AC34" s="29"/>
      <c r="AD34" s="29"/>
      <c r="AE34" s="29"/>
      <c r="AF34" s="29"/>
    </row>
    <row r="35" spans="2:32" ht="12.75">
      <c r="B35" s="4"/>
      <c r="C35" s="4"/>
      <c r="D35" s="149"/>
      <c r="E35" s="149"/>
      <c r="F35" s="5"/>
      <c r="G35" s="30"/>
      <c r="H35" s="31"/>
      <c r="I35" s="31"/>
      <c r="J35" s="32"/>
      <c r="K35" s="30"/>
      <c r="L35" s="33"/>
      <c r="M35" s="33"/>
      <c r="N35" s="31"/>
      <c r="O35" s="33"/>
      <c r="P35" s="31"/>
      <c r="Q35" s="153"/>
      <c r="R35" s="5"/>
      <c r="S35" s="29"/>
      <c r="T35" s="29"/>
      <c r="U35" s="29"/>
      <c r="V35" s="4"/>
      <c r="W35" s="4"/>
      <c r="X35" s="4"/>
      <c r="Z35" s="5"/>
      <c r="AA35" s="29"/>
      <c r="AB35" s="29"/>
      <c r="AC35" s="29"/>
      <c r="AD35" s="29"/>
      <c r="AE35" s="29"/>
      <c r="AF35" s="29"/>
    </row>
    <row r="36" spans="2:32" ht="12.75">
      <c r="B36" s="3" t="s">
        <v>297</v>
      </c>
      <c r="C36" s="3" t="s">
        <v>280</v>
      </c>
      <c r="D36" s="149" t="s">
        <v>289</v>
      </c>
      <c r="E36" s="149" t="s">
        <v>298</v>
      </c>
      <c r="F36" s="5">
        <v>1</v>
      </c>
      <c r="G36" s="150" t="s">
        <v>299</v>
      </c>
      <c r="H36" s="31"/>
      <c r="I36" s="31">
        <v>1399</v>
      </c>
      <c r="J36" s="32">
        <v>1399</v>
      </c>
      <c r="K36" s="30"/>
      <c r="L36" s="33">
        <v>60</v>
      </c>
      <c r="M36" s="33">
        <v>8.3</v>
      </c>
      <c r="N36" s="31">
        <v>0.85</v>
      </c>
      <c r="O36" s="151">
        <v>6300</v>
      </c>
      <c r="P36" s="31">
        <v>14</v>
      </c>
      <c r="Q36" s="153"/>
      <c r="R36" s="5"/>
      <c r="S36" s="29">
        <f>I36</f>
        <v>1399</v>
      </c>
      <c r="T36" s="29">
        <f>J36</f>
        <v>1399</v>
      </c>
      <c r="U36" s="29">
        <f>L36*T36</f>
        <v>83940</v>
      </c>
      <c r="V36" s="4">
        <f>N36*T36</f>
        <v>1189.1499999999999</v>
      </c>
      <c r="W36" s="4">
        <f>O36*T36</f>
        <v>8813700</v>
      </c>
      <c r="X36" s="4">
        <f>P36*T36</f>
        <v>19586</v>
      </c>
      <c r="Z36" s="5"/>
      <c r="AA36" s="29"/>
      <c r="AB36" s="29"/>
      <c r="AC36" s="29"/>
      <c r="AD36" s="29"/>
      <c r="AE36" s="29"/>
      <c r="AF36" s="29"/>
    </row>
    <row r="37" spans="2:32" ht="12.75">
      <c r="B37" s="4"/>
      <c r="C37" s="4"/>
      <c r="D37" s="149" t="s">
        <v>290</v>
      </c>
      <c r="E37" s="149"/>
      <c r="F37" s="5">
        <v>2</v>
      </c>
      <c r="G37" s="30" t="s">
        <v>300</v>
      </c>
      <c r="H37" s="31">
        <v>15475</v>
      </c>
      <c r="I37" s="31"/>
      <c r="J37" s="32">
        <v>15475</v>
      </c>
      <c r="K37" s="30"/>
      <c r="L37" s="33">
        <v>20</v>
      </c>
      <c r="M37" s="33">
        <v>7.9</v>
      </c>
      <c r="N37" s="31">
        <v>0.31</v>
      </c>
      <c r="O37" s="33">
        <v>450</v>
      </c>
      <c r="P37" s="31">
        <v>10</v>
      </c>
      <c r="Q37" s="153"/>
      <c r="R37" s="5"/>
      <c r="S37" s="29"/>
      <c r="T37" s="29"/>
      <c r="U37" s="29"/>
      <c r="V37" s="4"/>
      <c r="W37" s="4"/>
      <c r="X37" s="4"/>
      <c r="Z37" s="5">
        <f>H37</f>
        <v>15475</v>
      </c>
      <c r="AA37" s="29"/>
      <c r="AB37" s="29">
        <f>J37</f>
        <v>15475</v>
      </c>
      <c r="AC37" s="29">
        <f>L37*AB37</f>
        <v>309500</v>
      </c>
      <c r="AD37" s="29">
        <f>N37*AB37</f>
        <v>4797.25</v>
      </c>
      <c r="AE37" s="29">
        <f>O37*AB37</f>
        <v>6963750</v>
      </c>
      <c r="AF37" s="29">
        <f>P37*AB37</f>
        <v>154750</v>
      </c>
    </row>
    <row r="38" spans="2:32" ht="12.75">
      <c r="B38" s="4"/>
      <c r="C38" s="4"/>
      <c r="D38" s="149" t="s">
        <v>273</v>
      </c>
      <c r="F38" s="5"/>
      <c r="G38" s="30"/>
      <c r="H38" s="31"/>
      <c r="I38" s="31"/>
      <c r="J38" s="32"/>
      <c r="K38" s="30"/>
      <c r="L38" s="33"/>
      <c r="M38" s="33"/>
      <c r="N38" s="31"/>
      <c r="O38" s="33"/>
      <c r="P38" s="31"/>
      <c r="Q38" s="153"/>
      <c r="R38" s="5"/>
      <c r="S38" s="29"/>
      <c r="T38" s="29"/>
      <c r="U38" s="29"/>
      <c r="V38" s="4"/>
      <c r="W38" s="4"/>
      <c r="X38" s="4"/>
      <c r="Z38" s="5"/>
      <c r="AA38" s="29"/>
      <c r="AB38" s="29"/>
      <c r="AC38" s="29"/>
      <c r="AD38" s="29"/>
      <c r="AE38" s="29"/>
      <c r="AF38" s="29"/>
    </row>
    <row r="39" spans="2:32" ht="12.75">
      <c r="B39" s="4"/>
      <c r="D39" s="149" t="s">
        <v>283</v>
      </c>
      <c r="F39" s="5"/>
      <c r="G39" s="30"/>
      <c r="H39" s="31"/>
      <c r="I39" s="31"/>
      <c r="J39" s="32"/>
      <c r="K39" s="30"/>
      <c r="L39" s="33"/>
      <c r="M39" s="33"/>
      <c r="N39" s="31"/>
      <c r="O39" s="33"/>
      <c r="P39" s="31"/>
      <c r="Q39" s="153"/>
      <c r="R39" s="5"/>
      <c r="S39" s="29"/>
      <c r="T39" s="29"/>
      <c r="U39" s="29"/>
      <c r="V39" s="4"/>
      <c r="W39" s="4"/>
      <c r="X39" s="4"/>
      <c r="Z39" s="5"/>
      <c r="AA39" s="29"/>
      <c r="AB39" s="29"/>
      <c r="AC39" s="29"/>
      <c r="AD39" s="29"/>
      <c r="AE39" s="29"/>
      <c r="AF39" s="29"/>
    </row>
    <row r="40" spans="2:32" ht="12.75">
      <c r="B40" s="4"/>
      <c r="C40" s="4"/>
      <c r="D40" s="149" t="s">
        <v>301</v>
      </c>
      <c r="F40" s="5"/>
      <c r="G40" s="30"/>
      <c r="H40" s="31"/>
      <c r="I40" s="31"/>
      <c r="J40" s="32"/>
      <c r="K40" s="30"/>
      <c r="L40" s="33"/>
      <c r="M40" s="33"/>
      <c r="N40" s="31"/>
      <c r="O40" s="33"/>
      <c r="P40" s="31"/>
      <c r="Q40" s="153"/>
      <c r="R40" s="5"/>
      <c r="S40" s="29"/>
      <c r="T40" s="29"/>
      <c r="U40" s="29"/>
      <c r="V40" s="4"/>
      <c r="W40" s="4"/>
      <c r="X40" s="4"/>
      <c r="Z40" s="5"/>
      <c r="AA40" s="29"/>
      <c r="AB40" s="29"/>
      <c r="AC40" s="29"/>
      <c r="AD40" s="29"/>
      <c r="AE40" s="29"/>
      <c r="AF40" s="29"/>
    </row>
    <row r="41" spans="2:32" ht="12.75">
      <c r="B41" s="4"/>
      <c r="C41" s="154" t="s">
        <v>279</v>
      </c>
      <c r="D41" s="155">
        <f>SUM(H36:I37)</f>
        <v>16874</v>
      </c>
      <c r="F41" s="5"/>
      <c r="G41" s="30"/>
      <c r="H41" s="31"/>
      <c r="I41" s="31"/>
      <c r="J41" s="32"/>
      <c r="K41" s="30"/>
      <c r="L41" s="33"/>
      <c r="M41" s="33"/>
      <c r="N41" s="31"/>
      <c r="O41" s="33"/>
      <c r="P41" s="31"/>
      <c r="Q41" s="153"/>
      <c r="R41" s="5"/>
      <c r="S41" s="29"/>
      <c r="T41" s="29"/>
      <c r="U41" s="29"/>
      <c r="V41" s="4"/>
      <c r="W41" s="4"/>
      <c r="X41" s="4"/>
      <c r="Z41" s="5"/>
      <c r="AA41" s="29"/>
      <c r="AB41" s="29"/>
      <c r="AC41" s="29"/>
      <c r="AD41" s="29"/>
      <c r="AE41" s="29"/>
      <c r="AF41" s="29"/>
    </row>
    <row r="42" spans="2:32" ht="12.75">
      <c r="B42" s="4"/>
      <c r="C42" s="154"/>
      <c r="D42" s="155"/>
      <c r="F42" s="5"/>
      <c r="G42" s="30"/>
      <c r="H42" s="31"/>
      <c r="I42" s="31"/>
      <c r="J42" s="32"/>
      <c r="K42" s="30"/>
      <c r="L42" s="33"/>
      <c r="M42" s="33"/>
      <c r="N42" s="31"/>
      <c r="O42" s="33"/>
      <c r="P42" s="31"/>
      <c r="Q42" s="153"/>
      <c r="R42" s="5"/>
      <c r="S42" s="29"/>
      <c r="T42" s="29"/>
      <c r="U42" s="29"/>
      <c r="V42" s="4"/>
      <c r="W42" s="4"/>
      <c r="X42" s="4"/>
      <c r="Z42" s="5"/>
      <c r="AA42" s="29"/>
      <c r="AB42" s="29"/>
      <c r="AC42" s="29"/>
      <c r="AD42" s="29"/>
      <c r="AE42" s="29"/>
      <c r="AF42" s="29"/>
    </row>
    <row r="43" spans="2:32" ht="12.75">
      <c r="B43" s="4"/>
      <c r="C43" s="4"/>
      <c r="D43" s="149"/>
      <c r="E43" s="149"/>
      <c r="F43" s="5"/>
      <c r="G43" s="30"/>
      <c r="H43" s="31"/>
      <c r="I43" s="31"/>
      <c r="J43" s="32"/>
      <c r="K43" s="30"/>
      <c r="L43" s="33"/>
      <c r="M43" s="33"/>
      <c r="N43" s="31"/>
      <c r="O43" s="33"/>
      <c r="P43" s="31"/>
      <c r="Q43" s="153"/>
      <c r="R43" s="5"/>
      <c r="S43" s="29"/>
      <c r="T43" s="29"/>
      <c r="U43" s="29"/>
      <c r="V43" s="4"/>
      <c r="W43" s="4"/>
      <c r="X43" s="4"/>
      <c r="Z43" s="5"/>
      <c r="AA43" s="29"/>
      <c r="AB43" s="29"/>
      <c r="AC43" s="29"/>
      <c r="AD43" s="29"/>
      <c r="AE43" s="29"/>
      <c r="AF43" s="29"/>
    </row>
    <row r="44" spans="2:32" ht="12.75">
      <c r="B44" s="3" t="s">
        <v>302</v>
      </c>
      <c r="C44" s="3" t="s">
        <v>280</v>
      </c>
      <c r="D44" s="149" t="s">
        <v>290</v>
      </c>
      <c r="E44" s="149" t="s">
        <v>36</v>
      </c>
      <c r="F44" s="5">
        <v>1</v>
      </c>
      <c r="G44" s="150" t="s">
        <v>280</v>
      </c>
      <c r="H44" s="31"/>
      <c r="I44" s="31">
        <v>6312</v>
      </c>
      <c r="J44" s="32">
        <v>6312</v>
      </c>
      <c r="K44" s="30"/>
      <c r="L44" s="33">
        <v>20</v>
      </c>
      <c r="M44" s="33">
        <v>7.3</v>
      </c>
      <c r="N44" s="31">
        <v>0.26</v>
      </c>
      <c r="O44" s="151">
        <v>1500</v>
      </c>
      <c r="P44" s="31">
        <v>18</v>
      </c>
      <c r="Q44" s="153"/>
      <c r="R44" s="5"/>
      <c r="S44" s="29">
        <f>I44</f>
        <v>6312</v>
      </c>
      <c r="T44" s="29">
        <f>J44</f>
        <v>6312</v>
      </c>
      <c r="U44" s="29">
        <f>L44*T44</f>
        <v>126240</v>
      </c>
      <c r="V44" s="4">
        <f>N44*T44</f>
        <v>1641.1200000000001</v>
      </c>
      <c r="W44" s="4">
        <f>O44*T44</f>
        <v>9468000</v>
      </c>
      <c r="X44" s="4">
        <f>P44*T44</f>
        <v>113616</v>
      </c>
      <c r="Z44" s="5"/>
      <c r="AA44" s="29"/>
      <c r="AB44" s="29"/>
      <c r="AC44" s="29"/>
      <c r="AD44" s="29"/>
      <c r="AE44" s="29"/>
      <c r="AF44" s="29"/>
    </row>
    <row r="45" spans="2:32" ht="12.75">
      <c r="B45" s="4"/>
      <c r="C45" s="4"/>
      <c r="D45" s="149" t="s">
        <v>283</v>
      </c>
      <c r="E45" s="149"/>
      <c r="F45" s="5">
        <v>2</v>
      </c>
      <c r="G45" s="150" t="s">
        <v>300</v>
      </c>
      <c r="H45" s="31">
        <v>11659</v>
      </c>
      <c r="I45" s="31"/>
      <c r="J45" s="32">
        <v>11659</v>
      </c>
      <c r="K45" s="30"/>
      <c r="L45" s="33">
        <v>20</v>
      </c>
      <c r="M45" s="33">
        <v>7.9</v>
      </c>
      <c r="N45" s="31">
        <v>0.38</v>
      </c>
      <c r="O45" s="151">
        <v>1500</v>
      </c>
      <c r="P45" s="31">
        <v>25</v>
      </c>
      <c r="Q45" s="153"/>
      <c r="R45" s="5">
        <f>H45</f>
        <v>11659</v>
      </c>
      <c r="S45" s="29"/>
      <c r="T45" s="29">
        <f>J45</f>
        <v>11659</v>
      </c>
      <c r="U45" s="29">
        <f>L45*T45</f>
        <v>233180</v>
      </c>
      <c r="V45" s="4">
        <f>N45*T45</f>
        <v>4430.42</v>
      </c>
      <c r="W45" s="4">
        <f>O45*T45</f>
        <v>17488500</v>
      </c>
      <c r="X45" s="4">
        <f>P45*T45</f>
        <v>291475</v>
      </c>
      <c r="Z45" s="5"/>
      <c r="AA45" s="29"/>
      <c r="AB45" s="29"/>
      <c r="AC45" s="29"/>
      <c r="AD45" s="29"/>
      <c r="AE45" s="29"/>
      <c r="AF45" s="29"/>
    </row>
    <row r="46" spans="2:32" ht="12.75">
      <c r="B46" s="4"/>
      <c r="C46" s="4"/>
      <c r="D46" s="149" t="s">
        <v>303</v>
      </c>
      <c r="E46" s="149"/>
      <c r="F46" s="5">
        <v>3</v>
      </c>
      <c r="G46" s="30" t="s">
        <v>282</v>
      </c>
      <c r="H46" s="31"/>
      <c r="I46" s="31">
        <v>6312</v>
      </c>
      <c r="J46" s="32">
        <v>6312</v>
      </c>
      <c r="K46" s="30"/>
      <c r="L46" s="33">
        <v>60</v>
      </c>
      <c r="M46" s="33">
        <v>7.5</v>
      </c>
      <c r="N46" s="31">
        <v>0.21</v>
      </c>
      <c r="O46" s="33">
        <v>250</v>
      </c>
      <c r="P46" s="31">
        <v>14</v>
      </c>
      <c r="Q46" s="153"/>
      <c r="R46" s="5"/>
      <c r="S46" s="29"/>
      <c r="T46" s="29"/>
      <c r="U46" s="29"/>
      <c r="V46" s="4"/>
      <c r="W46" s="4"/>
      <c r="X46" s="4"/>
      <c r="Z46" s="5"/>
      <c r="AA46" s="29">
        <f>I46</f>
        <v>6312</v>
      </c>
      <c r="AB46" s="29">
        <f>J46</f>
        <v>6312</v>
      </c>
      <c r="AC46" s="29">
        <f>L46*AB46</f>
        <v>378720</v>
      </c>
      <c r="AD46" s="29">
        <f>N46*AB46</f>
        <v>1325.52</v>
      </c>
      <c r="AE46" s="29">
        <f>O46*AB46</f>
        <v>1578000</v>
      </c>
      <c r="AF46" s="29">
        <f>P46*AB46</f>
        <v>88368</v>
      </c>
    </row>
    <row r="47" spans="2:32" ht="12.75">
      <c r="B47" s="4"/>
      <c r="C47" s="154" t="s">
        <v>279</v>
      </c>
      <c r="D47" s="155">
        <f>SUM(H44:I46)</f>
        <v>24283</v>
      </c>
      <c r="E47" s="149"/>
      <c r="F47" s="5"/>
      <c r="G47" s="30"/>
      <c r="H47" s="31"/>
      <c r="I47" s="31"/>
      <c r="J47" s="32"/>
      <c r="K47" s="30"/>
      <c r="L47" s="33"/>
      <c r="M47" s="33"/>
      <c r="N47" s="31"/>
      <c r="O47" s="33"/>
      <c r="P47" s="31"/>
      <c r="Q47" s="153"/>
      <c r="R47" s="5"/>
      <c r="S47" s="29"/>
      <c r="T47" s="29"/>
      <c r="U47" s="29"/>
      <c r="V47" s="4"/>
      <c r="W47" s="4"/>
      <c r="X47" s="4"/>
      <c r="Z47" s="5"/>
      <c r="AA47" s="29"/>
      <c r="AB47" s="29"/>
      <c r="AC47" s="29"/>
      <c r="AD47" s="29"/>
      <c r="AE47" s="29"/>
      <c r="AF47" s="29"/>
    </row>
    <row r="48" spans="2:32" ht="12.75">
      <c r="B48" s="4"/>
      <c r="C48" s="4"/>
      <c r="D48" s="149"/>
      <c r="E48" s="149"/>
      <c r="F48" s="5"/>
      <c r="G48" s="30"/>
      <c r="H48" s="31"/>
      <c r="I48" s="31"/>
      <c r="J48" s="32"/>
      <c r="K48" s="30"/>
      <c r="L48" s="33"/>
      <c r="M48" s="33"/>
      <c r="N48" s="31"/>
      <c r="O48" s="33"/>
      <c r="P48" s="31"/>
      <c r="Q48" s="153"/>
      <c r="R48" s="5"/>
      <c r="S48" s="29"/>
      <c r="T48" s="29"/>
      <c r="U48" s="29"/>
      <c r="V48" s="4"/>
      <c r="W48" s="4"/>
      <c r="X48" s="4"/>
      <c r="Z48" s="5"/>
      <c r="AA48" s="29"/>
      <c r="AB48" s="29"/>
      <c r="AC48" s="29"/>
      <c r="AD48" s="29"/>
      <c r="AE48" s="29"/>
      <c r="AF48" s="29"/>
    </row>
    <row r="49" spans="2:32" ht="12.75">
      <c r="B49" s="4"/>
      <c r="C49" s="4"/>
      <c r="D49" s="149"/>
      <c r="E49" s="149"/>
      <c r="F49" s="5"/>
      <c r="G49" s="30"/>
      <c r="H49" s="31"/>
      <c r="I49" s="31"/>
      <c r="J49" s="32"/>
      <c r="K49" s="30"/>
      <c r="L49" s="33"/>
      <c r="M49" s="33"/>
      <c r="N49" s="31"/>
      <c r="O49" s="33"/>
      <c r="P49" s="31"/>
      <c r="Q49" s="153"/>
      <c r="R49" s="5"/>
      <c r="S49" s="29"/>
      <c r="T49" s="29"/>
      <c r="U49" s="29"/>
      <c r="V49" s="4"/>
      <c r="W49" s="4"/>
      <c r="X49" s="4"/>
      <c r="Z49" s="5"/>
      <c r="AA49" s="29"/>
      <c r="AB49" s="29"/>
      <c r="AC49" s="29"/>
      <c r="AD49" s="29"/>
      <c r="AE49" s="29"/>
      <c r="AF49" s="29"/>
    </row>
    <row r="50" spans="2:32" ht="12.75">
      <c r="B50" s="3" t="s">
        <v>304</v>
      </c>
      <c r="C50" s="3" t="s">
        <v>305</v>
      </c>
      <c r="D50" s="149" t="s">
        <v>290</v>
      </c>
      <c r="E50" s="149" t="s">
        <v>36</v>
      </c>
      <c r="F50" s="5">
        <v>1</v>
      </c>
      <c r="G50" s="30" t="s">
        <v>306</v>
      </c>
      <c r="H50" s="31"/>
      <c r="I50" s="31">
        <v>5633</v>
      </c>
      <c r="J50" s="32">
        <v>5633</v>
      </c>
      <c r="K50" s="30"/>
      <c r="L50" s="33">
        <v>20</v>
      </c>
      <c r="M50" s="33">
        <v>8.9</v>
      </c>
      <c r="N50" s="31">
        <v>0.23</v>
      </c>
      <c r="O50" s="33">
        <v>400</v>
      </c>
      <c r="P50" s="31">
        <v>12</v>
      </c>
      <c r="Q50" s="153" t="s">
        <v>294</v>
      </c>
      <c r="R50" s="5"/>
      <c r="S50" s="29"/>
      <c r="T50" s="29"/>
      <c r="U50" s="29"/>
      <c r="V50" s="4"/>
      <c r="W50" s="4"/>
      <c r="X50" s="4"/>
      <c r="Z50" s="5"/>
      <c r="AA50" s="29">
        <f>I50</f>
        <v>5633</v>
      </c>
      <c r="AB50" s="29">
        <f>J50</f>
        <v>5633</v>
      </c>
      <c r="AC50" s="29">
        <f aca="true" t="shared" si="0" ref="AC50:AC55">L50*AB50</f>
        <v>112660</v>
      </c>
      <c r="AD50" s="29">
        <f aca="true" t="shared" si="1" ref="AD50:AD55">N50*AB50</f>
        <v>1295.5900000000001</v>
      </c>
      <c r="AE50" s="29">
        <f aca="true" t="shared" si="2" ref="AE50:AE55">O50*AB50</f>
        <v>2253200</v>
      </c>
      <c r="AF50" s="29">
        <f aca="true" t="shared" si="3" ref="AF50:AF55">P50*AB50</f>
        <v>67596</v>
      </c>
    </row>
    <row r="51" spans="2:32" ht="12.75">
      <c r="B51" s="4"/>
      <c r="C51" s="4"/>
      <c r="D51" s="149" t="s">
        <v>303</v>
      </c>
      <c r="E51" s="149"/>
      <c r="F51" s="5">
        <v>2</v>
      </c>
      <c r="G51" s="30" t="s">
        <v>300</v>
      </c>
      <c r="H51" s="31">
        <v>16520</v>
      </c>
      <c r="I51" s="31"/>
      <c r="J51" s="32">
        <v>16520</v>
      </c>
      <c r="K51" s="30"/>
      <c r="L51" s="33">
        <v>20</v>
      </c>
      <c r="M51" s="33">
        <v>8.9</v>
      </c>
      <c r="N51" s="31">
        <v>0.23</v>
      </c>
      <c r="O51" s="33">
        <v>400</v>
      </c>
      <c r="P51" s="31">
        <v>12</v>
      </c>
      <c r="Q51" s="153" t="s">
        <v>307</v>
      </c>
      <c r="R51" s="5"/>
      <c r="S51" s="29"/>
      <c r="T51" s="29"/>
      <c r="U51" s="29"/>
      <c r="V51" s="4"/>
      <c r="W51" s="4"/>
      <c r="X51" s="4"/>
      <c r="Z51" s="5">
        <f>H51</f>
        <v>16520</v>
      </c>
      <c r="AA51" s="29"/>
      <c r="AB51" s="29">
        <f>J51</f>
        <v>16520</v>
      </c>
      <c r="AC51" s="29">
        <f t="shared" si="0"/>
        <v>330400</v>
      </c>
      <c r="AD51" s="29">
        <f t="shared" si="1"/>
        <v>3799.6000000000004</v>
      </c>
      <c r="AE51" s="29">
        <f t="shared" si="2"/>
        <v>6608000</v>
      </c>
      <c r="AF51" s="29">
        <f t="shared" si="3"/>
        <v>198240</v>
      </c>
    </row>
    <row r="52" spans="2:32" ht="12.75">
      <c r="B52" s="4"/>
      <c r="C52" s="158" t="s">
        <v>279</v>
      </c>
      <c r="D52" s="159">
        <f>SUM(H50:I55)</f>
        <v>54200</v>
      </c>
      <c r="E52" s="149"/>
      <c r="F52" s="5">
        <v>3</v>
      </c>
      <c r="G52" s="30" t="s">
        <v>308</v>
      </c>
      <c r="H52" s="31">
        <v>5633</v>
      </c>
      <c r="I52" s="31"/>
      <c r="J52" s="32">
        <v>5633</v>
      </c>
      <c r="K52" s="30"/>
      <c r="L52" s="33">
        <v>20</v>
      </c>
      <c r="M52" s="33">
        <v>7.2</v>
      </c>
      <c r="N52" s="31">
        <v>0.23</v>
      </c>
      <c r="O52" s="33">
        <v>200</v>
      </c>
      <c r="P52" s="31">
        <v>20</v>
      </c>
      <c r="Q52" s="160"/>
      <c r="R52" s="5"/>
      <c r="S52" s="29"/>
      <c r="T52" s="29"/>
      <c r="U52" s="29"/>
      <c r="V52" s="4"/>
      <c r="W52" s="4"/>
      <c r="X52" s="4"/>
      <c r="Z52" s="5">
        <f>H52</f>
        <v>5633</v>
      </c>
      <c r="AA52" s="29"/>
      <c r="AB52" s="29">
        <f>J52</f>
        <v>5633</v>
      </c>
      <c r="AC52" s="29">
        <f t="shared" si="0"/>
        <v>112660</v>
      </c>
      <c r="AD52" s="29">
        <f t="shared" si="1"/>
        <v>1295.5900000000001</v>
      </c>
      <c r="AE52" s="29">
        <f t="shared" si="2"/>
        <v>1126600</v>
      </c>
      <c r="AF52" s="29">
        <f t="shared" si="3"/>
        <v>112660</v>
      </c>
    </row>
    <row r="53" spans="2:32" ht="12.75">
      <c r="B53" s="4"/>
      <c r="C53" s="4"/>
      <c r="D53" s="149"/>
      <c r="E53" s="149"/>
      <c r="F53" s="5">
        <v>4</v>
      </c>
      <c r="G53" s="30" t="s">
        <v>300</v>
      </c>
      <c r="H53" s="31">
        <v>15148</v>
      </c>
      <c r="I53" s="31"/>
      <c r="J53" s="32">
        <v>15148</v>
      </c>
      <c r="K53" s="30"/>
      <c r="L53" s="33">
        <v>20</v>
      </c>
      <c r="M53" s="33">
        <v>7.6</v>
      </c>
      <c r="N53" s="31">
        <v>0.23</v>
      </c>
      <c r="O53" s="33">
        <v>350</v>
      </c>
      <c r="P53" s="31">
        <v>18</v>
      </c>
      <c r="Q53" s="153"/>
      <c r="R53" s="5"/>
      <c r="S53" s="29"/>
      <c r="T53" s="29"/>
      <c r="U53" s="29"/>
      <c r="V53" s="4"/>
      <c r="W53" s="4"/>
      <c r="X53" s="4"/>
      <c r="Z53" s="5">
        <f>H53</f>
        <v>15148</v>
      </c>
      <c r="AA53" s="29"/>
      <c r="AB53" s="29">
        <f>J53</f>
        <v>15148</v>
      </c>
      <c r="AC53" s="29">
        <f t="shared" si="0"/>
        <v>302960</v>
      </c>
      <c r="AD53" s="29">
        <f t="shared" si="1"/>
        <v>3484.04</v>
      </c>
      <c r="AE53" s="29">
        <f t="shared" si="2"/>
        <v>5301800</v>
      </c>
      <c r="AF53" s="29">
        <f t="shared" si="3"/>
        <v>272664</v>
      </c>
    </row>
    <row r="54" spans="2:32" ht="12.75">
      <c r="B54" s="4"/>
      <c r="C54" s="4"/>
      <c r="D54" s="149"/>
      <c r="E54" s="149"/>
      <c r="F54" s="5">
        <v>5</v>
      </c>
      <c r="G54" s="30" t="s">
        <v>309</v>
      </c>
      <c r="H54" s="31">
        <v>5633</v>
      </c>
      <c r="I54" s="31"/>
      <c r="J54" s="32">
        <v>5633</v>
      </c>
      <c r="K54" s="30"/>
      <c r="L54" s="33">
        <v>45</v>
      </c>
      <c r="M54" s="33">
        <v>4.55</v>
      </c>
      <c r="N54" s="31">
        <v>0.21</v>
      </c>
      <c r="O54" s="33">
        <v>600</v>
      </c>
      <c r="P54" s="31">
        <v>23</v>
      </c>
      <c r="Q54" s="153"/>
      <c r="R54" s="5"/>
      <c r="S54" s="29"/>
      <c r="T54" s="29"/>
      <c r="U54" s="29"/>
      <c r="V54" s="4"/>
      <c r="W54" s="4"/>
      <c r="X54" s="4"/>
      <c r="Z54" s="5">
        <f>H54</f>
        <v>5633</v>
      </c>
      <c r="AA54" s="29"/>
      <c r="AB54" s="29">
        <f>J54</f>
        <v>5633</v>
      </c>
      <c r="AC54" s="29">
        <f t="shared" si="0"/>
        <v>253485</v>
      </c>
      <c r="AD54" s="29">
        <f t="shared" si="1"/>
        <v>1182.93</v>
      </c>
      <c r="AE54" s="29">
        <f t="shared" si="2"/>
        <v>3379800</v>
      </c>
      <c r="AF54" s="29">
        <f t="shared" si="3"/>
        <v>129559</v>
      </c>
    </row>
    <row r="55" spans="2:32" ht="12.75">
      <c r="B55" s="4"/>
      <c r="C55" s="4"/>
      <c r="D55" s="149"/>
      <c r="E55" s="149"/>
      <c r="F55" s="5">
        <v>6</v>
      </c>
      <c r="G55" s="30" t="s">
        <v>282</v>
      </c>
      <c r="H55" s="31"/>
      <c r="I55" s="31">
        <v>5633</v>
      </c>
      <c r="J55" s="5">
        <v>5633</v>
      </c>
      <c r="K55" s="8"/>
      <c r="L55" s="29">
        <v>20</v>
      </c>
      <c r="M55" s="29">
        <v>6.8</v>
      </c>
      <c r="N55" s="4">
        <v>0.21</v>
      </c>
      <c r="O55" s="29">
        <v>350</v>
      </c>
      <c r="P55" s="4">
        <v>18</v>
      </c>
      <c r="Q55" s="153"/>
      <c r="R55" s="5"/>
      <c r="S55" s="29"/>
      <c r="T55" s="29"/>
      <c r="U55" s="29"/>
      <c r="V55" s="4"/>
      <c r="W55" s="4"/>
      <c r="X55" s="4"/>
      <c r="Z55" s="5"/>
      <c r="AA55" s="29">
        <f>I55</f>
        <v>5633</v>
      </c>
      <c r="AB55" s="29">
        <f>J55</f>
        <v>5633</v>
      </c>
      <c r="AC55" s="29">
        <f t="shared" si="0"/>
        <v>112660</v>
      </c>
      <c r="AD55" s="29">
        <f t="shared" si="1"/>
        <v>1182.93</v>
      </c>
      <c r="AE55" s="29">
        <f t="shared" si="2"/>
        <v>1971550</v>
      </c>
      <c r="AF55" s="29">
        <f t="shared" si="3"/>
        <v>101394</v>
      </c>
    </row>
    <row r="56" spans="2:32" ht="12.75">
      <c r="B56" s="4"/>
      <c r="C56" s="4"/>
      <c r="D56" s="149"/>
      <c r="E56" s="149"/>
      <c r="F56" s="5"/>
      <c r="G56" s="30"/>
      <c r="H56" s="31"/>
      <c r="I56" s="31"/>
      <c r="J56" s="5"/>
      <c r="K56" s="8"/>
      <c r="L56" s="29"/>
      <c r="M56" s="29"/>
      <c r="N56" s="4"/>
      <c r="O56" s="29"/>
      <c r="P56" s="4"/>
      <c r="Q56" s="153"/>
      <c r="R56" s="161"/>
      <c r="S56" s="162"/>
      <c r="T56" s="162"/>
      <c r="U56" s="162"/>
      <c r="Z56" s="163"/>
      <c r="AA56" s="164"/>
      <c r="AB56" s="164"/>
      <c r="AC56" s="162"/>
      <c r="AD56" s="89"/>
      <c r="AE56" s="89"/>
      <c r="AF56" s="89"/>
    </row>
    <row r="57" spans="2:32" ht="12.75">
      <c r="B57" s="4"/>
      <c r="C57" s="4"/>
      <c r="D57" s="149"/>
      <c r="E57" s="149"/>
      <c r="F57" s="5"/>
      <c r="G57" s="30"/>
      <c r="H57" s="31"/>
      <c r="I57" s="31"/>
      <c r="J57" s="5"/>
      <c r="K57" s="8"/>
      <c r="L57" s="29"/>
      <c r="M57" s="29"/>
      <c r="N57" s="4"/>
      <c r="O57" s="29"/>
      <c r="P57" s="4"/>
      <c r="Q57" s="153"/>
      <c r="R57" s="165">
        <f aca="true" t="shared" si="4" ref="R57:X57">SUM(R6:R55)</f>
        <v>68730</v>
      </c>
      <c r="S57" s="166">
        <f t="shared" si="4"/>
        <v>17943</v>
      </c>
      <c r="T57" s="166">
        <f t="shared" si="4"/>
        <v>86673</v>
      </c>
      <c r="U57" s="117">
        <f t="shared" si="4"/>
        <v>2190230</v>
      </c>
      <c r="V57" s="117">
        <f t="shared" si="4"/>
        <v>23945.97</v>
      </c>
      <c r="W57" s="117">
        <f t="shared" si="4"/>
        <v>189049880</v>
      </c>
      <c r="X57" s="117">
        <f t="shared" si="4"/>
        <v>3668647</v>
      </c>
      <c r="Z57" s="165">
        <f aca="true" t="shared" si="5" ref="Z57:AF57">SUM(Z6:Z56)</f>
        <v>71148</v>
      </c>
      <c r="AA57" s="166">
        <f t="shared" si="5"/>
        <v>17662</v>
      </c>
      <c r="AB57" s="166">
        <f t="shared" si="5"/>
        <v>88810</v>
      </c>
      <c r="AC57" s="117">
        <f t="shared" si="5"/>
        <v>2169505</v>
      </c>
      <c r="AD57" s="117">
        <f t="shared" si="5"/>
        <v>21564.280000000002</v>
      </c>
      <c r="AE57" s="117">
        <f t="shared" si="5"/>
        <v>35572060</v>
      </c>
      <c r="AF57" s="117">
        <f t="shared" si="5"/>
        <v>1761461</v>
      </c>
    </row>
    <row r="58" spans="2:32" ht="12.75">
      <c r="B58" s="4"/>
      <c r="C58" s="4"/>
      <c r="D58" s="149"/>
      <c r="E58" s="149"/>
      <c r="F58" s="5"/>
      <c r="G58" s="30"/>
      <c r="H58" s="31"/>
      <c r="I58" s="31"/>
      <c r="J58" s="5"/>
      <c r="K58" s="8"/>
      <c r="L58" s="29"/>
      <c r="M58" s="29"/>
      <c r="N58" s="4"/>
      <c r="O58" s="29"/>
      <c r="P58" s="4"/>
      <c r="Q58" s="153"/>
      <c r="R58" s="161"/>
      <c r="S58" s="162"/>
      <c r="T58" s="162"/>
      <c r="U58" s="167">
        <f>U57/$T$57</f>
        <v>25.27003795876455</v>
      </c>
      <c r="V58" s="168">
        <f>V57/$T$57</f>
        <v>0.2762794641930013</v>
      </c>
      <c r="W58" s="166">
        <f>W57/$T$57</f>
        <v>2181.18537491491</v>
      </c>
      <c r="X58" s="166">
        <f>X57/$T$57</f>
        <v>42.32744914794688</v>
      </c>
      <c r="Z58" s="161"/>
      <c r="AA58" s="162"/>
      <c r="AB58" s="162"/>
      <c r="AC58" s="167">
        <f>AC57/$AB$57</f>
        <v>24.428611642833015</v>
      </c>
      <c r="AD58" s="168">
        <f>AD57/$AB$57</f>
        <v>0.24281364711181175</v>
      </c>
      <c r="AE58" s="166">
        <f>AE57/$AB$57</f>
        <v>400.54115527530683</v>
      </c>
      <c r="AF58" s="166">
        <f>AF57/$AB$57</f>
        <v>19.834038959576624</v>
      </c>
    </row>
    <row r="59" spans="2:32" ht="12.75">
      <c r="B59" s="4"/>
      <c r="C59" s="4"/>
      <c r="D59" s="149"/>
      <c r="E59" s="149"/>
      <c r="F59" s="5"/>
      <c r="G59" s="30"/>
      <c r="H59" s="31"/>
      <c r="I59" s="31"/>
      <c r="J59" s="5"/>
      <c r="K59" s="8"/>
      <c r="L59" s="29"/>
      <c r="M59" s="29"/>
      <c r="N59" s="4"/>
      <c r="O59" s="29"/>
      <c r="P59" s="4"/>
      <c r="Q59" s="153"/>
      <c r="R59" s="161"/>
      <c r="S59" s="162"/>
      <c r="T59" s="162"/>
      <c r="U59" s="162"/>
      <c r="Z59" s="161"/>
      <c r="AA59" s="162"/>
      <c r="AB59" s="162"/>
      <c r="AC59" s="162"/>
      <c r="AD59" s="89"/>
      <c r="AE59" s="89"/>
      <c r="AF59" s="89"/>
    </row>
    <row r="60" spans="2:32" ht="12.75">
      <c r="B60" s="4"/>
      <c r="C60" s="4"/>
      <c r="D60" s="149"/>
      <c r="E60" s="149"/>
      <c r="F60" s="5"/>
      <c r="G60" s="8"/>
      <c r="H60" s="4"/>
      <c r="I60" s="4"/>
      <c r="J60" s="5"/>
      <c r="K60" s="8"/>
      <c r="L60" s="136"/>
      <c r="M60" s="136"/>
      <c r="N60" s="132"/>
      <c r="O60" s="29"/>
      <c r="P60" s="4"/>
      <c r="Q60" s="153"/>
      <c r="R60" s="161"/>
      <c r="S60" s="162"/>
      <c r="T60" s="162"/>
      <c r="U60" s="162"/>
      <c r="Z60" s="161"/>
      <c r="AA60" s="162"/>
      <c r="AB60" s="162"/>
      <c r="AC60" s="162"/>
      <c r="AD60" s="89"/>
      <c r="AE60" s="89"/>
      <c r="AF60" s="89"/>
    </row>
    <row r="61" spans="2:32" ht="12.75">
      <c r="B61" s="4"/>
      <c r="C61" s="169" t="s">
        <v>310</v>
      </c>
      <c r="D61" s="132"/>
      <c r="E61" s="132"/>
      <c r="F61" s="138"/>
      <c r="G61" s="170"/>
      <c r="H61" s="149">
        <v>29000</v>
      </c>
      <c r="I61" s="149"/>
      <c r="J61" s="5">
        <f>H61+I61</f>
        <v>29000</v>
      </c>
      <c r="K61" s="8"/>
      <c r="L61" s="136">
        <v>17</v>
      </c>
      <c r="M61" s="136"/>
      <c r="N61" s="132">
        <v>0.36</v>
      </c>
      <c r="O61" s="29">
        <v>200</v>
      </c>
      <c r="P61" s="132">
        <v>0</v>
      </c>
      <c r="Q61" s="153" t="s">
        <v>311</v>
      </c>
      <c r="R61" s="161"/>
      <c r="S61" s="162"/>
      <c r="T61" s="162"/>
      <c r="U61" s="162"/>
      <c r="Z61" s="161"/>
      <c r="AA61" s="162"/>
      <c r="AB61" s="162"/>
      <c r="AC61" s="162"/>
      <c r="AD61" s="89"/>
      <c r="AE61" s="89"/>
      <c r="AF61" s="89"/>
    </row>
    <row r="62" spans="2:32" ht="12.75">
      <c r="B62" s="4"/>
      <c r="C62" s="4"/>
      <c r="D62" s="149"/>
      <c r="E62" s="149"/>
      <c r="F62" s="5"/>
      <c r="G62" s="8"/>
      <c r="H62" s="4"/>
      <c r="I62" s="4">
        <v>10650</v>
      </c>
      <c r="J62" s="5">
        <f>H62+I62</f>
        <v>10650</v>
      </c>
      <c r="K62" s="8"/>
      <c r="L62" s="136">
        <v>17</v>
      </c>
      <c r="M62" s="136"/>
      <c r="N62" s="132">
        <v>0.036</v>
      </c>
      <c r="O62" s="29">
        <v>200</v>
      </c>
      <c r="P62" s="132">
        <v>0</v>
      </c>
      <c r="Q62" s="152"/>
      <c r="R62" s="161"/>
      <c r="S62" s="162"/>
      <c r="T62" s="162"/>
      <c r="U62" s="162"/>
      <c r="Z62" s="161"/>
      <c r="AA62" s="162"/>
      <c r="AB62" s="162"/>
      <c r="AC62" s="162"/>
      <c r="AD62" s="89"/>
      <c r="AE62" s="89"/>
      <c r="AF62" s="89"/>
    </row>
    <row r="63" spans="2:32" ht="12.75">
      <c r="B63" s="4"/>
      <c r="C63" s="4"/>
      <c r="D63" s="149"/>
      <c r="E63" s="149"/>
      <c r="F63" s="5"/>
      <c r="G63" s="8"/>
      <c r="H63" s="4"/>
      <c r="I63" s="4"/>
      <c r="J63" s="5"/>
      <c r="K63" s="8"/>
      <c r="L63" s="29"/>
      <c r="M63" s="29"/>
      <c r="N63" s="4"/>
      <c r="O63" s="29"/>
      <c r="P63" s="4"/>
      <c r="Q63" s="152"/>
      <c r="R63" s="161"/>
      <c r="S63" s="162"/>
      <c r="T63" s="162"/>
      <c r="U63" s="162"/>
      <c r="Z63" s="161"/>
      <c r="AA63" s="162"/>
      <c r="AB63" s="162"/>
      <c r="AC63" s="162"/>
      <c r="AD63" s="89"/>
      <c r="AE63" s="89"/>
      <c r="AF63" s="89"/>
    </row>
    <row r="64" spans="2:32" ht="12.75">
      <c r="B64" s="4"/>
      <c r="C64" s="4"/>
      <c r="D64" s="149"/>
      <c r="E64" s="149"/>
      <c r="F64" s="5"/>
      <c r="G64" s="8"/>
      <c r="H64" s="4"/>
      <c r="I64" s="4"/>
      <c r="J64" s="5"/>
      <c r="K64" s="8"/>
      <c r="L64" s="29"/>
      <c r="M64" s="29"/>
      <c r="N64" s="4"/>
      <c r="O64" s="29"/>
      <c r="P64" s="4"/>
      <c r="Q64" s="152"/>
      <c r="R64" s="161"/>
      <c r="S64" s="162"/>
      <c r="T64" s="162"/>
      <c r="U64" s="162"/>
      <c r="Z64" s="161"/>
      <c r="AA64" s="162"/>
      <c r="AB64" s="162"/>
      <c r="AC64" s="162"/>
      <c r="AD64" s="89"/>
      <c r="AE64" s="89"/>
      <c r="AF64" s="89"/>
    </row>
    <row r="65" spans="2:32" ht="13.5" thickBot="1">
      <c r="B65" s="13"/>
      <c r="C65" s="13"/>
      <c r="D65" s="13"/>
      <c r="E65" s="13"/>
      <c r="F65" s="148"/>
      <c r="G65" s="171"/>
      <c r="H65" s="13"/>
      <c r="I65" s="13"/>
      <c r="J65" s="148"/>
      <c r="K65" s="171"/>
      <c r="L65" s="13"/>
      <c r="M65" s="13"/>
      <c r="N65" s="13"/>
      <c r="O65" s="13"/>
      <c r="P65" s="13"/>
      <c r="Q65" s="172"/>
      <c r="R65" s="148"/>
      <c r="S65" s="13"/>
      <c r="T65" s="13"/>
      <c r="U65" s="13"/>
      <c r="V65" s="24"/>
      <c r="W65" s="24"/>
      <c r="X65" s="24"/>
      <c r="Y65" s="24"/>
      <c r="Z65" s="148"/>
      <c r="AA65" s="13"/>
      <c r="AB65" s="13"/>
      <c r="AC65" s="13"/>
      <c r="AD65" s="24"/>
      <c r="AE65" s="24"/>
      <c r="AF65" s="24"/>
    </row>
    <row r="66" spans="2:21" ht="12.75">
      <c r="B66" s="4"/>
      <c r="C66" s="4"/>
      <c r="D66" s="4"/>
      <c r="E66" s="4"/>
      <c r="F66" s="4"/>
      <c r="G66" s="4"/>
      <c r="R66" s="4"/>
      <c r="S66" s="4"/>
      <c r="T66" s="4"/>
      <c r="U66" s="4"/>
    </row>
    <row r="67" spans="2:21" ht="12.75">
      <c r="B67" s="4"/>
      <c r="C67" s="3" t="s">
        <v>263</v>
      </c>
      <c r="D67" s="3"/>
      <c r="E67" s="3"/>
      <c r="F67" s="4"/>
      <c r="G67" s="4"/>
      <c r="H67" s="173">
        <f>SUM(H6:H63)</f>
        <v>168878</v>
      </c>
      <c r="I67" s="173">
        <f>SUM(I6:I63)</f>
        <v>47727</v>
      </c>
      <c r="J67" s="173">
        <f>SUM(J6:J63)</f>
        <v>215133</v>
      </c>
      <c r="K67" s="174">
        <f>SUM(K6:K63)</f>
        <v>0</v>
      </c>
      <c r="L67" s="133"/>
      <c r="M67" s="134"/>
      <c r="N67" s="134"/>
      <c r="O67" s="133"/>
      <c r="P67" s="133"/>
      <c r="R67" s="175"/>
      <c r="S67" s="175"/>
      <c r="T67" s="175"/>
      <c r="U67" s="175"/>
    </row>
    <row r="68" spans="2:21" ht="12.75">
      <c r="B68" s="4"/>
      <c r="C68" s="4"/>
      <c r="D68" s="4"/>
      <c r="E68" s="4"/>
      <c r="F68" s="4"/>
      <c r="G68" s="4"/>
      <c r="R68" s="4"/>
      <c r="S68" s="4"/>
      <c r="T68" s="4"/>
      <c r="U68" s="4"/>
    </row>
    <row r="69" spans="2:8" ht="12.75">
      <c r="B69" s="4"/>
      <c r="C69" s="3" t="s">
        <v>57</v>
      </c>
      <c r="D69" s="3"/>
      <c r="E69" s="3"/>
      <c r="F69" s="4"/>
      <c r="G69" s="4"/>
      <c r="H69" s="173">
        <f>H67+I67</f>
        <v>216605</v>
      </c>
    </row>
    <row r="70" spans="2:9" ht="12.75">
      <c r="B70" s="4"/>
      <c r="C70" s="4" t="s">
        <v>277</v>
      </c>
      <c r="D70" s="4"/>
      <c r="E70" s="4"/>
      <c r="F70" s="4"/>
      <c r="G70" s="4"/>
      <c r="I70" s="176">
        <f>I7+I13+I21+I29</f>
        <v>1472</v>
      </c>
    </row>
    <row r="71" spans="2:8" ht="12.75">
      <c r="B71" s="4"/>
      <c r="C71" s="3" t="s">
        <v>312</v>
      </c>
      <c r="D71" s="4"/>
      <c r="E71" s="4"/>
      <c r="F71" s="4"/>
      <c r="G71" s="4"/>
      <c r="H71" s="173">
        <f>H69-I70</f>
        <v>215133</v>
      </c>
    </row>
    <row r="72" spans="2:7" ht="12.75">
      <c r="B72" s="4"/>
      <c r="C72" s="4"/>
      <c r="D72" s="4"/>
      <c r="E72" s="4"/>
      <c r="F72" s="4"/>
      <c r="G72" s="4"/>
    </row>
    <row r="73" spans="2:7" ht="12.75">
      <c r="B73" s="4"/>
      <c r="C73" s="4"/>
      <c r="D73" s="4"/>
      <c r="E73" s="4"/>
      <c r="F73" s="4"/>
      <c r="G73" s="4"/>
    </row>
    <row r="74" spans="2:7" ht="12.75">
      <c r="B74" s="4"/>
      <c r="C74" s="4"/>
      <c r="D74" s="4"/>
      <c r="E74" s="4"/>
      <c r="F74" s="4"/>
      <c r="G74" s="4"/>
    </row>
    <row r="75" spans="2:7" ht="12.75">
      <c r="B75" s="4"/>
      <c r="C75" s="4" t="s">
        <v>12</v>
      </c>
      <c r="D75" s="177" t="s">
        <v>313</v>
      </c>
      <c r="E75" s="4"/>
      <c r="F75" s="4"/>
      <c r="G75" s="4"/>
    </row>
    <row r="76" spans="2:7" ht="12.75">
      <c r="B76" s="4"/>
      <c r="C76" s="4"/>
      <c r="D76" s="177"/>
      <c r="E76" s="4"/>
      <c r="F76" s="4"/>
      <c r="G76" s="4"/>
    </row>
    <row r="77" spans="2:7" ht="12.75">
      <c r="B77" s="4"/>
      <c r="C77" s="4"/>
      <c r="D77" s="177"/>
      <c r="E77" s="4"/>
      <c r="F77" s="4"/>
      <c r="G77" s="4"/>
    </row>
    <row r="78" spans="2:7" ht="12.75">
      <c r="B78" s="4"/>
      <c r="C78" s="4"/>
      <c r="D78" s="177"/>
      <c r="E78" s="4"/>
      <c r="F78" s="4"/>
      <c r="G78" s="4"/>
    </row>
    <row r="79" ht="12.75">
      <c r="D79" s="177"/>
    </row>
    <row r="80" ht="12.75">
      <c r="D80" s="177"/>
    </row>
    <row r="81" ht="12.75">
      <c r="D81" s="177"/>
    </row>
    <row r="82" ht="12.75">
      <c r="D82" s="177"/>
    </row>
  </sheetData>
  <mergeCells count="2">
    <mergeCell ref="B3:C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170"/>
  <sheetViews>
    <sheetView zoomScale="70" zoomScaleNormal="7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7.7109375" style="0" bestFit="1" customWidth="1"/>
    <col min="3" max="3" width="34.28125" style="0" bestFit="1" customWidth="1"/>
    <col min="4" max="4" width="14.421875" style="0" customWidth="1"/>
    <col min="5" max="5" width="10.28125" style="0" bestFit="1" customWidth="1"/>
    <col min="6" max="6" width="7.7109375" style="0" customWidth="1"/>
    <col min="7" max="7" width="17.140625" style="0" bestFit="1" customWidth="1"/>
    <col min="9" max="9" width="7.8515625" style="0" bestFit="1" customWidth="1"/>
    <col min="11" max="11" width="7.8515625" style="0" bestFit="1" customWidth="1"/>
    <col min="12" max="13" width="5.421875" style="0" bestFit="1" customWidth="1"/>
    <col min="14" max="14" width="8.57421875" style="0" bestFit="1" customWidth="1"/>
    <col min="15" max="15" width="5.7109375" style="0" bestFit="1" customWidth="1"/>
    <col min="16" max="16" width="5.00390625" style="0" bestFit="1" customWidth="1"/>
    <col min="17" max="17" width="44.57421875" style="0" customWidth="1"/>
    <col min="18" max="18" width="6.421875" style="0" customWidth="1"/>
    <col min="19" max="20" width="10.00390625" style="0" bestFit="1" customWidth="1"/>
    <col min="21" max="21" width="13.421875" style="0" customWidth="1"/>
    <col min="22" max="22" width="7.7109375" style="0" customWidth="1"/>
    <col min="23" max="23" width="9.57421875" style="0" bestFit="1" customWidth="1"/>
    <col min="24" max="24" width="10.57421875" style="0" bestFit="1" customWidth="1"/>
    <col min="25" max="25" width="8.57421875" style="0" bestFit="1" customWidth="1"/>
    <col min="26" max="26" width="5.8515625" style="0" customWidth="1"/>
    <col min="27" max="28" width="10.00390625" style="0" bestFit="1" customWidth="1"/>
    <col min="29" max="29" width="13.57421875" style="0" bestFit="1" customWidth="1"/>
    <col min="32" max="32" width="9.57421875" style="0" bestFit="1" customWidth="1"/>
    <col min="33" max="33" width="8.57421875" style="0" bestFit="1" customWidth="1"/>
    <col min="34" max="34" width="5.28125" style="0" customWidth="1"/>
    <col min="35" max="35" width="10.00390625" style="0" bestFit="1" customWidth="1"/>
    <col min="36" max="36" width="7.00390625" style="0" customWidth="1"/>
    <col min="37" max="37" width="13.421875" style="0" bestFit="1" customWidth="1"/>
    <col min="38" max="38" width="11.57421875" style="0" customWidth="1"/>
    <col min="39" max="39" width="9.57421875" style="0" bestFit="1" customWidth="1"/>
    <col min="40" max="40" width="8.57421875" style="0" bestFit="1" customWidth="1"/>
    <col min="41" max="41" width="7.421875" style="0" bestFit="1" customWidth="1"/>
  </cols>
  <sheetData>
    <row r="2" spans="19:41" ht="13.5" thickBot="1">
      <c r="S2" s="3" t="s">
        <v>264</v>
      </c>
      <c r="T2" s="3"/>
      <c r="U2" s="3" t="s">
        <v>243</v>
      </c>
      <c r="V2" s="155" t="s">
        <v>314</v>
      </c>
      <c r="W2" s="4"/>
      <c r="X2" s="4"/>
      <c r="Y2" s="4"/>
      <c r="AA2" s="3" t="s">
        <v>264</v>
      </c>
      <c r="AB2" s="3"/>
      <c r="AC2" s="3" t="s">
        <v>243</v>
      </c>
      <c r="AD2" s="20" t="s">
        <v>315</v>
      </c>
      <c r="AE2" s="4"/>
      <c r="AF2" s="4"/>
      <c r="AG2" s="4"/>
      <c r="AI2" s="3" t="s">
        <v>264</v>
      </c>
      <c r="AJ2" s="3"/>
      <c r="AK2" s="3" t="s">
        <v>243</v>
      </c>
      <c r="AL2" s="178" t="s">
        <v>316</v>
      </c>
      <c r="AM2" s="4"/>
      <c r="AN2" s="4"/>
      <c r="AO2" s="4"/>
    </row>
    <row r="3" spans="2:41" ht="12.75">
      <c r="B3" s="218" t="s">
        <v>107</v>
      </c>
      <c r="C3" s="218"/>
      <c r="D3" s="22" t="s">
        <v>1</v>
      </c>
      <c r="E3" s="22" t="s">
        <v>267</v>
      </c>
      <c r="F3" s="218" t="s">
        <v>268</v>
      </c>
      <c r="G3" s="218"/>
      <c r="H3" s="22" t="s">
        <v>248</v>
      </c>
      <c r="I3" s="22" t="s">
        <v>249</v>
      </c>
      <c r="J3" s="22" t="s">
        <v>53</v>
      </c>
      <c r="K3" s="22" t="s">
        <v>56</v>
      </c>
      <c r="L3" s="22" t="s">
        <v>102</v>
      </c>
      <c r="M3" s="22" t="s">
        <v>8</v>
      </c>
      <c r="N3" s="23" t="s">
        <v>110</v>
      </c>
      <c r="O3" s="23" t="s">
        <v>10</v>
      </c>
      <c r="P3" s="23" t="s">
        <v>11</v>
      </c>
      <c r="Q3" s="23" t="s">
        <v>12</v>
      </c>
      <c r="R3" s="29"/>
      <c r="S3" s="26" t="s">
        <v>248</v>
      </c>
      <c r="T3" s="23" t="s">
        <v>249</v>
      </c>
      <c r="U3" s="23" t="s">
        <v>269</v>
      </c>
      <c r="V3" s="23" t="s">
        <v>102</v>
      </c>
      <c r="W3" s="23" t="s">
        <v>110</v>
      </c>
      <c r="X3" s="23" t="s">
        <v>10</v>
      </c>
      <c r="Y3" s="147" t="s">
        <v>11</v>
      </c>
      <c r="AA3" s="26" t="s">
        <v>248</v>
      </c>
      <c r="AB3" s="23" t="s">
        <v>249</v>
      </c>
      <c r="AC3" s="23" t="s">
        <v>269</v>
      </c>
      <c r="AD3" s="23" t="s">
        <v>102</v>
      </c>
      <c r="AE3" s="23" t="s">
        <v>110</v>
      </c>
      <c r="AF3" s="23" t="s">
        <v>10</v>
      </c>
      <c r="AG3" s="147" t="s">
        <v>11</v>
      </c>
      <c r="AI3" s="26" t="s">
        <v>248</v>
      </c>
      <c r="AJ3" s="23" t="s">
        <v>249</v>
      </c>
      <c r="AK3" s="23" t="s">
        <v>269</v>
      </c>
      <c r="AL3" s="23" t="s">
        <v>102</v>
      </c>
      <c r="AM3" s="23" t="s">
        <v>110</v>
      </c>
      <c r="AN3" s="23" t="s">
        <v>10</v>
      </c>
      <c r="AO3" s="147" t="s">
        <v>11</v>
      </c>
    </row>
    <row r="4" spans="2:41" ht="13.5" thickBot="1">
      <c r="B4" s="2" t="s">
        <v>270</v>
      </c>
      <c r="C4" s="2" t="s">
        <v>14</v>
      </c>
      <c r="D4" s="2"/>
      <c r="E4" s="2"/>
      <c r="F4" s="2" t="s">
        <v>270</v>
      </c>
      <c r="G4" s="2" t="s">
        <v>14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16</v>
      </c>
      <c r="M4" s="2"/>
      <c r="N4" s="13" t="s">
        <v>17</v>
      </c>
      <c r="O4" s="13" t="s">
        <v>104</v>
      </c>
      <c r="P4" s="13" t="s">
        <v>104</v>
      </c>
      <c r="Q4" s="13"/>
      <c r="R4" s="29"/>
      <c r="S4" s="148"/>
      <c r="T4" s="13"/>
      <c r="U4" s="13"/>
      <c r="V4" s="13"/>
      <c r="W4" s="13"/>
      <c r="X4" s="13"/>
      <c r="Y4" s="13"/>
      <c r="AA4" s="148"/>
      <c r="AB4" s="13"/>
      <c r="AC4" s="13" t="s">
        <v>56</v>
      </c>
      <c r="AD4" s="13"/>
      <c r="AE4" s="13"/>
      <c r="AF4" s="13"/>
      <c r="AG4" s="13"/>
      <c r="AI4" s="148"/>
      <c r="AJ4" s="13"/>
      <c r="AK4" s="13"/>
      <c r="AL4" s="13"/>
      <c r="AM4" s="13"/>
      <c r="AN4" s="13"/>
      <c r="AO4" s="13"/>
    </row>
    <row r="5" spans="2:26" ht="12.75">
      <c r="B5" s="4"/>
      <c r="C5" s="4"/>
      <c r="D5" s="4"/>
      <c r="E5" s="4"/>
      <c r="F5" s="26"/>
      <c r="G5" s="25"/>
      <c r="H5" s="4"/>
      <c r="I5" s="4"/>
      <c r="J5" s="26"/>
      <c r="K5" s="25"/>
      <c r="L5" s="4"/>
      <c r="M5" s="4"/>
      <c r="N5" s="4"/>
      <c r="O5" s="4"/>
      <c r="P5" s="4"/>
      <c r="Q5" s="179"/>
      <c r="R5" s="11"/>
      <c r="S5" s="61"/>
      <c r="T5" s="89"/>
      <c r="U5" s="89"/>
      <c r="V5" s="89"/>
      <c r="W5" s="89"/>
      <c r="X5" s="89"/>
      <c r="Y5" s="89"/>
      <c r="Z5" s="51"/>
    </row>
    <row r="6" spans="2:33" ht="12.75">
      <c r="B6" s="3" t="s">
        <v>317</v>
      </c>
      <c r="C6" s="180" t="s">
        <v>318</v>
      </c>
      <c r="D6" s="4" t="s">
        <v>295</v>
      </c>
      <c r="E6" s="7" t="s">
        <v>319</v>
      </c>
      <c r="F6" s="181">
        <v>1</v>
      </c>
      <c r="G6" s="182" t="s">
        <v>320</v>
      </c>
      <c r="H6" s="4"/>
      <c r="I6" s="4">
        <v>10</v>
      </c>
      <c r="J6" s="5">
        <v>10</v>
      </c>
      <c r="K6" s="8"/>
      <c r="L6" s="4">
        <v>60</v>
      </c>
      <c r="M6" s="4">
        <v>7.93</v>
      </c>
      <c r="N6" s="4">
        <v>0.23</v>
      </c>
      <c r="O6" s="7">
        <v>3500</v>
      </c>
      <c r="P6" s="4">
        <v>150</v>
      </c>
      <c r="Q6" s="183" t="s">
        <v>321</v>
      </c>
      <c r="R6" s="184"/>
      <c r="S6" s="5"/>
      <c r="T6" s="29">
        <f>I6</f>
        <v>10</v>
      </c>
      <c r="U6" s="29">
        <f>J6</f>
        <v>10</v>
      </c>
      <c r="V6" s="29">
        <f>L6*U6</f>
        <v>600</v>
      </c>
      <c r="W6" s="29">
        <f>N6*U6</f>
        <v>2.3000000000000003</v>
      </c>
      <c r="X6" s="29">
        <f>O6*U6</f>
        <v>35000</v>
      </c>
      <c r="Y6" s="29">
        <f>P6*U6</f>
        <v>1500</v>
      </c>
      <c r="Z6" s="51"/>
      <c r="AA6" s="4"/>
      <c r="AB6" s="4"/>
      <c r="AC6" s="4"/>
      <c r="AD6" s="4"/>
      <c r="AE6" s="4"/>
      <c r="AF6" s="4"/>
      <c r="AG6" s="4"/>
    </row>
    <row r="7" spans="2:33" ht="12.75">
      <c r="B7" s="154" t="s">
        <v>157</v>
      </c>
      <c r="C7" s="155">
        <f>SUM(H6:I13)</f>
        <v>4918</v>
      </c>
      <c r="D7" s="4"/>
      <c r="E7" s="7"/>
      <c r="F7" s="181">
        <v>2</v>
      </c>
      <c r="G7" s="8" t="s">
        <v>322</v>
      </c>
      <c r="H7" s="4"/>
      <c r="I7" s="4">
        <v>69</v>
      </c>
      <c r="J7" s="5"/>
      <c r="K7" s="8"/>
      <c r="Q7" s="11"/>
      <c r="R7" s="185"/>
      <c r="S7" s="5"/>
      <c r="T7" s="29"/>
      <c r="U7" s="29"/>
      <c r="V7" s="29"/>
      <c r="W7" s="29"/>
      <c r="X7" s="29"/>
      <c r="Y7" s="29"/>
      <c r="Z7" s="51"/>
      <c r="AA7" s="4"/>
      <c r="AB7" s="4"/>
      <c r="AC7" s="4"/>
      <c r="AD7" s="4"/>
      <c r="AE7" s="4"/>
      <c r="AF7" s="4"/>
      <c r="AG7" s="4"/>
    </row>
    <row r="8" spans="2:33" ht="12.75">
      <c r="B8" s="154" t="s">
        <v>159</v>
      </c>
      <c r="C8" s="155">
        <f>SUM(J6:K13)</f>
        <v>4793</v>
      </c>
      <c r="D8" s="4"/>
      <c r="E8" s="7"/>
      <c r="F8" s="181">
        <v>3</v>
      </c>
      <c r="G8" s="8" t="s">
        <v>323</v>
      </c>
      <c r="H8" s="4"/>
      <c r="I8" s="4">
        <v>78</v>
      </c>
      <c r="J8" s="5">
        <v>78</v>
      </c>
      <c r="K8" s="8"/>
      <c r="L8" s="4">
        <v>80</v>
      </c>
      <c r="M8" s="4">
        <v>7.6</v>
      </c>
      <c r="N8" s="4">
        <v>0.23</v>
      </c>
      <c r="O8" s="4">
        <v>150</v>
      </c>
      <c r="P8" s="4">
        <v>30</v>
      </c>
      <c r="Q8" s="11"/>
      <c r="R8" s="185"/>
      <c r="S8" s="5"/>
      <c r="T8" s="29"/>
      <c r="U8" s="29"/>
      <c r="V8" s="29"/>
      <c r="W8" s="29"/>
      <c r="X8" s="29"/>
      <c r="Y8" s="29"/>
      <c r="Z8" s="51"/>
      <c r="AA8" s="4"/>
      <c r="AB8" s="4">
        <f>I8</f>
        <v>78</v>
      </c>
      <c r="AC8" s="4">
        <f>J8</f>
        <v>78</v>
      </c>
      <c r="AD8" s="4">
        <f>L8*AC8</f>
        <v>6240</v>
      </c>
      <c r="AE8" s="4">
        <f>N8*AC8</f>
        <v>17.94</v>
      </c>
      <c r="AF8" s="4">
        <f>O8*AC8</f>
        <v>11700</v>
      </c>
      <c r="AG8" s="4">
        <f>P8*AC8</f>
        <v>2340</v>
      </c>
    </row>
    <row r="9" spans="2:33" ht="12.75">
      <c r="B9" s="3"/>
      <c r="C9" s="154"/>
      <c r="D9" s="155"/>
      <c r="E9" s="7"/>
      <c r="F9" s="181">
        <v>4</v>
      </c>
      <c r="G9" s="8" t="s">
        <v>324</v>
      </c>
      <c r="H9" s="4">
        <v>1648</v>
      </c>
      <c r="I9" s="4"/>
      <c r="J9" s="5">
        <v>1648</v>
      </c>
      <c r="K9" s="8"/>
      <c r="L9" s="4">
        <v>20</v>
      </c>
      <c r="M9" s="4">
        <v>7.28</v>
      </c>
      <c r="N9" s="4">
        <v>0.21</v>
      </c>
      <c r="O9" s="4">
        <v>400</v>
      </c>
      <c r="P9" s="4">
        <v>10</v>
      </c>
      <c r="Q9" s="11" t="s">
        <v>325</v>
      </c>
      <c r="R9" s="185"/>
      <c r="S9" s="5"/>
      <c r="T9" s="29"/>
      <c r="U9" s="29"/>
      <c r="V9" s="29"/>
      <c r="W9" s="29"/>
      <c r="X9" s="29"/>
      <c r="Y9" s="29"/>
      <c r="Z9" s="51"/>
      <c r="AA9" s="4">
        <f>H9</f>
        <v>1648</v>
      </c>
      <c r="AB9" s="4"/>
      <c r="AC9" s="4">
        <f>J9</f>
        <v>1648</v>
      </c>
      <c r="AD9" s="4">
        <f>L9*AC9</f>
        <v>32960</v>
      </c>
      <c r="AE9" s="4">
        <f>N9*AC9</f>
        <v>346.08</v>
      </c>
      <c r="AF9" s="4">
        <f>O9*AC9</f>
        <v>659200</v>
      </c>
      <c r="AG9" s="4">
        <f>P9*AC9</f>
        <v>16480</v>
      </c>
    </row>
    <row r="10" spans="2:33" ht="12.75">
      <c r="B10" s="3"/>
      <c r="C10" s="154"/>
      <c r="D10" s="155"/>
      <c r="E10" s="7"/>
      <c r="F10" s="181">
        <v>5</v>
      </c>
      <c r="G10" s="8" t="s">
        <v>27</v>
      </c>
      <c r="H10" s="4">
        <v>3037</v>
      </c>
      <c r="I10" s="4"/>
      <c r="J10" s="5">
        <v>3037</v>
      </c>
      <c r="K10" s="8"/>
      <c r="L10" s="4">
        <v>20</v>
      </c>
      <c r="M10" s="4">
        <v>7.3</v>
      </c>
      <c r="N10" s="4">
        <v>0.25</v>
      </c>
      <c r="O10" s="4">
        <v>100</v>
      </c>
      <c r="P10" s="4">
        <v>20</v>
      </c>
      <c r="Q10" s="11"/>
      <c r="R10" s="185"/>
      <c r="S10" s="5"/>
      <c r="T10" s="29"/>
      <c r="U10" s="29"/>
      <c r="V10" s="29"/>
      <c r="W10" s="29"/>
      <c r="X10" s="29"/>
      <c r="Y10" s="29"/>
      <c r="Z10" s="51"/>
      <c r="AA10" s="4">
        <f>H10</f>
        <v>3037</v>
      </c>
      <c r="AB10" s="4"/>
      <c r="AC10" s="4">
        <f>J10</f>
        <v>3037</v>
      </c>
      <c r="AD10" s="4">
        <f>L10*AC10</f>
        <v>60740</v>
      </c>
      <c r="AE10" s="4">
        <f>N10*AC10</f>
        <v>759.25</v>
      </c>
      <c r="AF10" s="4">
        <f>O10*AC10</f>
        <v>303700</v>
      </c>
      <c r="AG10" s="4">
        <f>P10*AC10</f>
        <v>60740</v>
      </c>
    </row>
    <row r="11" spans="2:33" ht="12.75">
      <c r="B11" s="3"/>
      <c r="C11" s="3"/>
      <c r="D11" s="4"/>
      <c r="E11" s="7"/>
      <c r="F11" s="181">
        <v>6</v>
      </c>
      <c r="G11" s="8" t="s">
        <v>177</v>
      </c>
      <c r="H11" s="4">
        <v>10</v>
      </c>
      <c r="I11" s="4"/>
      <c r="J11" s="5">
        <v>10</v>
      </c>
      <c r="K11" s="8"/>
      <c r="L11" s="4">
        <v>20</v>
      </c>
      <c r="M11" s="4">
        <v>7.28</v>
      </c>
      <c r="N11" s="4">
        <v>0.25</v>
      </c>
      <c r="O11" s="4">
        <v>50</v>
      </c>
      <c r="P11" s="4">
        <v>10</v>
      </c>
      <c r="Q11" s="11"/>
      <c r="R11" s="185"/>
      <c r="S11" s="5"/>
      <c r="T11" s="29"/>
      <c r="U11" s="29"/>
      <c r="V11" s="29"/>
      <c r="W11" s="29"/>
      <c r="X11" s="29"/>
      <c r="Y11" s="29"/>
      <c r="Z11" s="51"/>
      <c r="AA11" s="4">
        <f>H11</f>
        <v>10</v>
      </c>
      <c r="AB11" s="4"/>
      <c r="AC11" s="4">
        <f>J11</f>
        <v>10</v>
      </c>
      <c r="AD11" s="4">
        <f>L11*AC11</f>
        <v>200</v>
      </c>
      <c r="AE11" s="4">
        <f>N11*AC11</f>
        <v>2.5</v>
      </c>
      <c r="AF11" s="4">
        <f>O11*AC11</f>
        <v>500</v>
      </c>
      <c r="AG11" s="4">
        <f>P11*AC11</f>
        <v>100</v>
      </c>
    </row>
    <row r="12" spans="2:33" ht="12.75">
      <c r="B12" s="3"/>
      <c r="C12" s="3"/>
      <c r="D12" s="4" t="s">
        <v>129</v>
      </c>
      <c r="E12" s="7"/>
      <c r="F12" s="181">
        <v>7</v>
      </c>
      <c r="G12" s="8" t="s">
        <v>324</v>
      </c>
      <c r="H12" s="4">
        <v>10</v>
      </c>
      <c r="I12" s="4"/>
      <c r="J12" s="5">
        <v>10</v>
      </c>
      <c r="K12" s="8"/>
      <c r="L12" s="4">
        <v>20</v>
      </c>
      <c r="M12" s="4">
        <v>7.28</v>
      </c>
      <c r="N12" s="4">
        <v>0.25</v>
      </c>
      <c r="O12" s="4">
        <v>100</v>
      </c>
      <c r="P12" s="4">
        <v>10</v>
      </c>
      <c r="Q12" s="11"/>
      <c r="R12" s="185"/>
      <c r="S12" s="5"/>
      <c r="T12" s="29"/>
      <c r="U12" s="29"/>
      <c r="V12" s="29"/>
      <c r="W12" s="29"/>
      <c r="X12" s="29"/>
      <c r="Y12" s="29"/>
      <c r="Z12" s="51"/>
      <c r="AA12" s="4">
        <f>H12</f>
        <v>10</v>
      </c>
      <c r="AB12" s="4"/>
      <c r="AC12" s="4">
        <f>J12</f>
        <v>10</v>
      </c>
      <c r="AD12" s="4">
        <f>L12*AC12</f>
        <v>200</v>
      </c>
      <c r="AE12" s="4">
        <f>N12*AC12</f>
        <v>2.5</v>
      </c>
      <c r="AF12" s="4">
        <f>O12*AC12</f>
        <v>1000</v>
      </c>
      <c r="AG12" s="4">
        <f>P12*AC12</f>
        <v>100</v>
      </c>
    </row>
    <row r="13" spans="2:33" ht="12.75">
      <c r="B13" s="3"/>
      <c r="C13" s="3"/>
      <c r="D13" s="4"/>
      <c r="E13" s="7"/>
      <c r="F13" s="181">
        <v>8</v>
      </c>
      <c r="G13" s="8" t="s">
        <v>322</v>
      </c>
      <c r="H13" s="4">
        <v>56</v>
      </c>
      <c r="I13" s="4"/>
      <c r="J13" s="5"/>
      <c r="K13" s="8"/>
      <c r="L13" s="4"/>
      <c r="M13" s="4"/>
      <c r="N13" s="4"/>
      <c r="O13" s="4"/>
      <c r="P13" s="4"/>
      <c r="Q13" s="11"/>
      <c r="R13" s="185"/>
      <c r="S13" s="5"/>
      <c r="T13" s="29"/>
      <c r="U13" s="29"/>
      <c r="V13" s="29"/>
      <c r="W13" s="29"/>
      <c r="X13" s="29"/>
      <c r="Y13" s="29"/>
      <c r="Z13" s="51"/>
      <c r="AA13" s="4"/>
      <c r="AB13" s="4"/>
      <c r="AC13" s="4"/>
      <c r="AD13" s="4"/>
      <c r="AE13" s="4"/>
      <c r="AF13" s="4"/>
      <c r="AG13" s="4"/>
    </row>
    <row r="14" spans="2:33" ht="12.75">
      <c r="B14" s="3"/>
      <c r="C14" s="3"/>
      <c r="D14" s="4"/>
      <c r="E14" s="7"/>
      <c r="F14" s="181"/>
      <c r="G14" s="8"/>
      <c r="H14" s="4"/>
      <c r="I14" s="4"/>
      <c r="J14" s="5"/>
      <c r="K14" s="8"/>
      <c r="L14" s="4"/>
      <c r="M14" s="4"/>
      <c r="N14" s="4"/>
      <c r="O14" s="4"/>
      <c r="P14" s="4"/>
      <c r="Q14" s="11"/>
      <c r="R14" s="185"/>
      <c r="S14" s="5"/>
      <c r="T14" s="29"/>
      <c r="U14" s="29"/>
      <c r="V14" s="29"/>
      <c r="W14" s="29"/>
      <c r="X14" s="29"/>
      <c r="Y14" s="29"/>
      <c r="Z14" s="51"/>
      <c r="AA14" s="4"/>
      <c r="AB14" s="4"/>
      <c r="AC14" s="4"/>
      <c r="AD14" s="4"/>
      <c r="AE14" s="4"/>
      <c r="AF14" s="4"/>
      <c r="AG14" s="4"/>
    </row>
    <row r="15" spans="2:33" ht="12.75">
      <c r="B15" s="3" t="s">
        <v>326</v>
      </c>
      <c r="C15" s="3" t="s">
        <v>318</v>
      </c>
      <c r="D15" s="4" t="s">
        <v>327</v>
      </c>
      <c r="E15" s="7" t="s">
        <v>298</v>
      </c>
      <c r="F15" s="181">
        <v>1</v>
      </c>
      <c r="G15" s="182" t="s">
        <v>141</v>
      </c>
      <c r="H15" s="4"/>
      <c r="I15" s="4">
        <v>989</v>
      </c>
      <c r="J15" s="5">
        <v>989</v>
      </c>
      <c r="K15" s="8"/>
      <c r="L15" s="4">
        <v>60</v>
      </c>
      <c r="M15" s="4">
        <v>7.63</v>
      </c>
      <c r="N15" s="4">
        <v>0.3</v>
      </c>
      <c r="O15" s="7">
        <v>1650</v>
      </c>
      <c r="P15" s="4">
        <v>30</v>
      </c>
      <c r="Q15" s="11"/>
      <c r="R15" s="185"/>
      <c r="S15" s="5"/>
      <c r="T15" s="29">
        <f>I15</f>
        <v>989</v>
      </c>
      <c r="U15" s="29">
        <f>J15</f>
        <v>989</v>
      </c>
      <c r="V15" s="29">
        <f>L15*U15</f>
        <v>59340</v>
      </c>
      <c r="W15" s="29">
        <f>N15*U15</f>
        <v>296.7</v>
      </c>
      <c r="X15" s="29">
        <f>O15*U15</f>
        <v>1631850</v>
      </c>
      <c r="Y15" s="29">
        <f>P15*U15</f>
        <v>29670</v>
      </c>
      <c r="Z15" s="51"/>
      <c r="AA15" s="4"/>
      <c r="AB15" s="4"/>
      <c r="AC15" s="4"/>
      <c r="AD15" s="4"/>
      <c r="AE15" s="4"/>
      <c r="AF15" s="4"/>
      <c r="AG15" s="4"/>
    </row>
    <row r="16" spans="2:41" ht="12.75">
      <c r="B16" s="154" t="s">
        <v>157</v>
      </c>
      <c r="C16" s="155">
        <f>SUM(H15:I16)</f>
        <v>2866</v>
      </c>
      <c r="D16" s="4" t="s">
        <v>295</v>
      </c>
      <c r="E16" s="7"/>
      <c r="F16" s="181">
        <v>2</v>
      </c>
      <c r="G16" s="186" t="s">
        <v>328</v>
      </c>
      <c r="H16" s="4">
        <v>1877</v>
      </c>
      <c r="I16" s="4"/>
      <c r="J16" s="5"/>
      <c r="K16" s="187">
        <v>1877</v>
      </c>
      <c r="L16" s="4">
        <v>20</v>
      </c>
      <c r="M16" s="4">
        <v>7.6</v>
      </c>
      <c r="N16" s="4">
        <v>0.23</v>
      </c>
      <c r="O16" s="4">
        <v>96</v>
      </c>
      <c r="P16" s="4">
        <v>20</v>
      </c>
      <c r="Q16" s="183" t="s">
        <v>329</v>
      </c>
      <c r="R16" s="184"/>
      <c r="S16" s="5"/>
      <c r="T16" s="29"/>
      <c r="U16" s="29"/>
      <c r="V16" s="29"/>
      <c r="W16" s="29"/>
      <c r="X16" s="29"/>
      <c r="Y16" s="29"/>
      <c r="Z16" s="51"/>
      <c r="AA16" s="4"/>
      <c r="AB16" s="4"/>
      <c r="AC16" s="4"/>
      <c r="AD16" s="4"/>
      <c r="AE16" s="4"/>
      <c r="AF16" s="4"/>
      <c r="AG16" s="4"/>
      <c r="AI16" s="4">
        <f>H16</f>
        <v>1877</v>
      </c>
      <c r="AJ16" s="4"/>
      <c r="AK16" s="4">
        <f>K16</f>
        <v>1877</v>
      </c>
      <c r="AL16" s="4">
        <f>L16*AK16</f>
        <v>37540</v>
      </c>
      <c r="AM16" s="46">
        <f>N16*AK16</f>
        <v>431.71000000000004</v>
      </c>
      <c r="AN16" s="4">
        <f>O16*AK16</f>
        <v>180192</v>
      </c>
      <c r="AO16" s="4">
        <f>P16*AK16</f>
        <v>37540</v>
      </c>
    </row>
    <row r="17" spans="2:33" ht="12.75">
      <c r="B17" s="154" t="s">
        <v>159</v>
      </c>
      <c r="C17" s="155">
        <f>SUM(J15:K16)</f>
        <v>2866</v>
      </c>
      <c r="D17" s="4" t="s">
        <v>330</v>
      </c>
      <c r="E17" s="7"/>
      <c r="F17" s="181"/>
      <c r="G17" s="8"/>
      <c r="H17" s="4"/>
      <c r="I17" s="4"/>
      <c r="J17" s="5"/>
      <c r="K17" s="188"/>
      <c r="L17" s="4"/>
      <c r="M17" s="4"/>
      <c r="N17" s="4"/>
      <c r="O17" s="4"/>
      <c r="P17" s="4"/>
      <c r="Q17" s="183" t="s">
        <v>331</v>
      </c>
      <c r="R17" s="184"/>
      <c r="S17" s="5"/>
      <c r="T17" s="29"/>
      <c r="U17" s="29"/>
      <c r="V17" s="29"/>
      <c r="W17" s="29"/>
      <c r="X17" s="29"/>
      <c r="Y17" s="29"/>
      <c r="Z17" s="51"/>
      <c r="AA17" s="4"/>
      <c r="AB17" s="4"/>
      <c r="AC17" s="4"/>
      <c r="AD17" s="4"/>
      <c r="AE17" s="4"/>
      <c r="AF17" s="4"/>
      <c r="AG17" s="4"/>
    </row>
    <row r="18" spans="2:33" ht="12.75">
      <c r="B18" s="3"/>
      <c r="C18" s="3"/>
      <c r="D18" s="4"/>
      <c r="E18" s="7"/>
      <c r="F18" s="181"/>
      <c r="G18" s="8"/>
      <c r="H18" s="4"/>
      <c r="I18" s="4"/>
      <c r="J18" s="5"/>
      <c r="K18" s="188"/>
      <c r="L18" s="4"/>
      <c r="M18" s="4"/>
      <c r="N18" s="4"/>
      <c r="O18" s="4"/>
      <c r="P18" s="4"/>
      <c r="Q18" s="11"/>
      <c r="R18" s="185"/>
      <c r="S18" s="5"/>
      <c r="T18" s="29"/>
      <c r="U18" s="29"/>
      <c r="V18" s="29"/>
      <c r="W18" s="29"/>
      <c r="X18" s="29"/>
      <c r="Y18" s="29"/>
      <c r="Z18" s="51"/>
      <c r="AA18" s="4"/>
      <c r="AB18" s="4"/>
      <c r="AC18" s="4"/>
      <c r="AD18" s="4"/>
      <c r="AE18" s="4"/>
      <c r="AF18" s="4"/>
      <c r="AG18" s="4"/>
    </row>
    <row r="19" spans="2:33" ht="12.75">
      <c r="B19" s="3" t="s">
        <v>332</v>
      </c>
      <c r="C19" s="3" t="s">
        <v>318</v>
      </c>
      <c r="D19" s="4" t="s">
        <v>327</v>
      </c>
      <c r="E19" s="7" t="s">
        <v>36</v>
      </c>
      <c r="F19" s="181">
        <v>1</v>
      </c>
      <c r="G19" s="182" t="s">
        <v>320</v>
      </c>
      <c r="H19" s="4"/>
      <c r="I19" s="4">
        <v>2267</v>
      </c>
      <c r="J19" s="5">
        <v>2267</v>
      </c>
      <c r="K19" s="188"/>
      <c r="L19" s="4">
        <v>20</v>
      </c>
      <c r="M19" s="4">
        <v>7.63</v>
      </c>
      <c r="N19" s="4">
        <v>2.3</v>
      </c>
      <c r="O19" s="7">
        <v>320</v>
      </c>
      <c r="P19" s="4">
        <v>30</v>
      </c>
      <c r="Q19" s="11" t="s">
        <v>333</v>
      </c>
      <c r="R19" s="185"/>
      <c r="S19" s="5"/>
      <c r="T19" s="29">
        <f>I19</f>
        <v>2267</v>
      </c>
      <c r="U19" s="29">
        <f>J19</f>
        <v>2267</v>
      </c>
      <c r="V19" s="29">
        <f>L19*U19</f>
        <v>45340</v>
      </c>
      <c r="W19" s="29">
        <f>N19*U19</f>
        <v>5214.099999999999</v>
      </c>
      <c r="X19" s="29">
        <f>O19*U19</f>
        <v>725440</v>
      </c>
      <c r="Y19" s="29">
        <f>P19*U19</f>
        <v>68010</v>
      </c>
      <c r="Z19" s="51"/>
      <c r="AA19" s="4"/>
      <c r="AB19" s="4"/>
      <c r="AC19" s="4"/>
      <c r="AD19" s="4"/>
      <c r="AE19" s="4"/>
      <c r="AF19" s="4"/>
      <c r="AG19" s="4"/>
    </row>
    <row r="20" spans="2:41" ht="12.75">
      <c r="B20" s="154" t="s">
        <v>157</v>
      </c>
      <c r="C20" s="155">
        <f>SUM(H19:I24)</f>
        <v>17786</v>
      </c>
      <c r="D20" s="4" t="s">
        <v>295</v>
      </c>
      <c r="E20" s="7"/>
      <c r="F20" s="181">
        <v>2</v>
      </c>
      <c r="G20" s="186" t="s">
        <v>328</v>
      </c>
      <c r="H20" s="4"/>
      <c r="I20" s="4">
        <v>5102</v>
      </c>
      <c r="J20" s="5"/>
      <c r="K20" s="187">
        <v>5102</v>
      </c>
      <c r="L20" s="4">
        <v>20</v>
      </c>
      <c r="M20" s="4">
        <v>8.3</v>
      </c>
      <c r="N20" s="4">
        <v>3.2</v>
      </c>
      <c r="O20" s="4">
        <v>234</v>
      </c>
      <c r="P20" s="4">
        <v>20</v>
      </c>
      <c r="Q20" s="11"/>
      <c r="R20" s="185"/>
      <c r="S20" s="5"/>
      <c r="T20" s="29"/>
      <c r="U20" s="29"/>
      <c r="V20" s="29"/>
      <c r="W20" s="29"/>
      <c r="X20" s="29"/>
      <c r="Y20" s="29"/>
      <c r="Z20" s="51"/>
      <c r="AA20" s="4"/>
      <c r="AB20" s="4"/>
      <c r="AC20" s="4"/>
      <c r="AD20" s="4"/>
      <c r="AE20" s="4"/>
      <c r="AF20" s="4"/>
      <c r="AG20" s="4"/>
      <c r="AI20" s="4"/>
      <c r="AJ20" s="4">
        <f>I20</f>
        <v>5102</v>
      </c>
      <c r="AK20" s="4">
        <f>K20</f>
        <v>5102</v>
      </c>
      <c r="AL20" s="4">
        <f>L20*AK20</f>
        <v>102040</v>
      </c>
      <c r="AM20" s="46">
        <f>N20*AK20</f>
        <v>16326.400000000001</v>
      </c>
      <c r="AN20" s="4">
        <f>O20*AK20</f>
        <v>1193868</v>
      </c>
      <c r="AO20" s="4">
        <f>P20*AK20</f>
        <v>102040</v>
      </c>
    </row>
    <row r="21" spans="2:33" ht="12.75">
      <c r="B21" s="154" t="s">
        <v>159</v>
      </c>
      <c r="C21" s="155">
        <f>SUM(J19:K24)</f>
        <v>17786</v>
      </c>
      <c r="D21" s="4" t="s">
        <v>301</v>
      </c>
      <c r="E21" s="7"/>
      <c r="F21" s="181">
        <v>3</v>
      </c>
      <c r="G21" s="8" t="s">
        <v>308</v>
      </c>
      <c r="H21" s="4">
        <v>2267</v>
      </c>
      <c r="J21" s="5">
        <v>2267</v>
      </c>
      <c r="K21" s="188"/>
      <c r="L21" s="4">
        <v>20</v>
      </c>
      <c r="M21" s="4">
        <v>7.63</v>
      </c>
      <c r="N21" s="4">
        <v>0.3</v>
      </c>
      <c r="O21" s="4">
        <v>161</v>
      </c>
      <c r="P21" s="4">
        <v>30</v>
      </c>
      <c r="Q21" s="11"/>
      <c r="R21" s="185"/>
      <c r="S21" s="5"/>
      <c r="T21" s="29"/>
      <c r="U21" s="29"/>
      <c r="V21" s="29"/>
      <c r="W21" s="29"/>
      <c r="X21" s="29"/>
      <c r="Y21" s="29"/>
      <c r="Z21" s="51"/>
      <c r="AA21" s="4">
        <f>H21</f>
        <v>2267</v>
      </c>
      <c r="AB21" s="4"/>
      <c r="AC21" s="4">
        <f>J21</f>
        <v>2267</v>
      </c>
      <c r="AD21" s="4">
        <f>L21*AC21</f>
        <v>45340</v>
      </c>
      <c r="AE21" s="4">
        <f>N21*AC21</f>
        <v>680.1</v>
      </c>
      <c r="AF21" s="4">
        <f>O21*AC21</f>
        <v>364987</v>
      </c>
      <c r="AG21" s="4">
        <f>P21*AC21</f>
        <v>68010</v>
      </c>
    </row>
    <row r="22" spans="2:33" ht="12.75">
      <c r="B22" s="3"/>
      <c r="C22" s="3"/>
      <c r="D22" s="4"/>
      <c r="E22" s="7"/>
      <c r="F22" s="181">
        <v>4</v>
      </c>
      <c r="G22" s="8" t="s">
        <v>334</v>
      </c>
      <c r="H22" s="4">
        <v>2040</v>
      </c>
      <c r="J22" s="5">
        <v>2040</v>
      </c>
      <c r="K22" s="188"/>
      <c r="L22" s="4">
        <v>20</v>
      </c>
      <c r="M22" s="4">
        <v>7.6</v>
      </c>
      <c r="N22" s="4">
        <v>0.23</v>
      </c>
      <c r="O22" s="4">
        <v>60</v>
      </c>
      <c r="P22" s="4">
        <v>10</v>
      </c>
      <c r="Q22" s="11" t="s">
        <v>333</v>
      </c>
      <c r="R22" s="185"/>
      <c r="S22" s="5"/>
      <c r="T22" s="29"/>
      <c r="U22" s="29"/>
      <c r="V22" s="29"/>
      <c r="W22" s="29"/>
      <c r="X22" s="29"/>
      <c r="Y22" s="29"/>
      <c r="Z22" s="51"/>
      <c r="AA22" s="4">
        <f>H22</f>
        <v>2040</v>
      </c>
      <c r="AB22" s="4"/>
      <c r="AC22" s="4">
        <f>J22</f>
        <v>2040</v>
      </c>
      <c r="AD22" s="4">
        <f>L22*AC22</f>
        <v>40800</v>
      </c>
      <c r="AE22" s="4">
        <f>N22*AC22</f>
        <v>469.20000000000005</v>
      </c>
      <c r="AF22" s="4">
        <f>O22*AC22</f>
        <v>122400</v>
      </c>
      <c r="AG22" s="4">
        <f>P22*AC22</f>
        <v>20400</v>
      </c>
    </row>
    <row r="23" spans="2:41" ht="12.75">
      <c r="B23" s="3"/>
      <c r="C23" s="3"/>
      <c r="D23" s="4"/>
      <c r="E23" s="7"/>
      <c r="F23" s="181">
        <v>5</v>
      </c>
      <c r="G23" s="186" t="s">
        <v>335</v>
      </c>
      <c r="H23" s="4">
        <v>3843</v>
      </c>
      <c r="J23" s="5"/>
      <c r="K23" s="187">
        <v>3843</v>
      </c>
      <c r="L23" s="4">
        <v>20</v>
      </c>
      <c r="M23" s="4">
        <v>7.6</v>
      </c>
      <c r="N23" s="4">
        <v>0.23</v>
      </c>
      <c r="O23" s="4">
        <v>60</v>
      </c>
      <c r="P23" s="4">
        <v>20</v>
      </c>
      <c r="Q23" s="11"/>
      <c r="R23" s="185"/>
      <c r="S23" s="5"/>
      <c r="T23" s="29"/>
      <c r="U23" s="29"/>
      <c r="V23" s="29"/>
      <c r="W23" s="29"/>
      <c r="X23" s="29"/>
      <c r="Y23" s="29"/>
      <c r="Z23" s="51"/>
      <c r="AA23" s="4"/>
      <c r="AB23" s="4"/>
      <c r="AC23" s="4"/>
      <c r="AD23" s="4"/>
      <c r="AE23" s="4"/>
      <c r="AF23" s="4"/>
      <c r="AG23" s="4"/>
      <c r="AI23" s="4">
        <f>H23</f>
        <v>3843</v>
      </c>
      <c r="AJ23" s="4"/>
      <c r="AK23" s="4">
        <f>K23</f>
        <v>3843</v>
      </c>
      <c r="AL23" s="4">
        <f>L23*AK23</f>
        <v>76860</v>
      </c>
      <c r="AM23" s="46">
        <f>N23*AK23</f>
        <v>883.89</v>
      </c>
      <c r="AN23" s="4">
        <f>O23*AK23</f>
        <v>230580</v>
      </c>
      <c r="AO23" s="4">
        <f>P23*AK23</f>
        <v>76860</v>
      </c>
    </row>
    <row r="24" spans="2:33" ht="12.75">
      <c r="B24" s="3"/>
      <c r="C24" s="3"/>
      <c r="D24" s="4"/>
      <c r="E24" s="7"/>
      <c r="F24" s="181">
        <v>6</v>
      </c>
      <c r="G24" s="8" t="s">
        <v>336</v>
      </c>
      <c r="H24" s="4">
        <v>2267</v>
      </c>
      <c r="I24" s="4"/>
      <c r="J24" s="5">
        <v>2267</v>
      </c>
      <c r="K24" s="188"/>
      <c r="L24" s="4">
        <v>20</v>
      </c>
      <c r="M24" s="4">
        <v>7.43</v>
      </c>
      <c r="N24" s="4">
        <v>0.21</v>
      </c>
      <c r="O24" s="4">
        <v>20</v>
      </c>
      <c r="P24" s="4">
        <v>10</v>
      </c>
      <c r="Q24" s="11"/>
      <c r="R24" s="185"/>
      <c r="S24" s="5"/>
      <c r="T24" s="29"/>
      <c r="U24" s="29"/>
      <c r="V24" s="29"/>
      <c r="W24" s="29"/>
      <c r="X24" s="29"/>
      <c r="Y24" s="29"/>
      <c r="Z24" s="51"/>
      <c r="AA24" s="4">
        <f>H24</f>
        <v>2267</v>
      </c>
      <c r="AB24" s="4"/>
      <c r="AC24" s="4">
        <f>J24</f>
        <v>2267</v>
      </c>
      <c r="AD24" s="4">
        <f>L24*AC24</f>
        <v>45340</v>
      </c>
      <c r="AE24" s="4">
        <f>N24*AC24</f>
        <v>476.07</v>
      </c>
      <c r="AF24" s="4">
        <f>O24*AC24</f>
        <v>45340</v>
      </c>
      <c r="AG24" s="4">
        <f>P24*AC24</f>
        <v>22670</v>
      </c>
    </row>
    <row r="25" spans="2:33" ht="12.75">
      <c r="B25" s="3"/>
      <c r="C25" s="3"/>
      <c r="D25" s="4"/>
      <c r="E25" s="7"/>
      <c r="F25" s="181"/>
      <c r="G25" s="8"/>
      <c r="H25" s="4"/>
      <c r="I25" s="4"/>
      <c r="J25" s="5"/>
      <c r="K25" s="188"/>
      <c r="L25" s="4"/>
      <c r="M25" s="4"/>
      <c r="N25" s="4"/>
      <c r="O25" s="4"/>
      <c r="P25" s="4"/>
      <c r="Q25" s="11"/>
      <c r="R25" s="185"/>
      <c r="S25" s="5"/>
      <c r="T25" s="29"/>
      <c r="U25" s="29"/>
      <c r="V25" s="29"/>
      <c r="W25" s="29"/>
      <c r="X25" s="29"/>
      <c r="Y25" s="29"/>
      <c r="Z25" s="51"/>
      <c r="AA25" s="4"/>
      <c r="AB25" s="4"/>
      <c r="AC25" s="4"/>
      <c r="AD25" s="4"/>
      <c r="AE25" s="4"/>
      <c r="AF25" s="4"/>
      <c r="AG25" s="4"/>
    </row>
    <row r="26" spans="2:33" ht="12.75">
      <c r="B26" s="3" t="s">
        <v>337</v>
      </c>
      <c r="C26" s="180" t="s">
        <v>338</v>
      </c>
      <c r="D26" s="4" t="s">
        <v>295</v>
      </c>
      <c r="E26" s="7" t="s">
        <v>319</v>
      </c>
      <c r="F26" s="181">
        <v>1</v>
      </c>
      <c r="G26" s="182" t="s">
        <v>320</v>
      </c>
      <c r="H26" s="4"/>
      <c r="I26" s="4">
        <v>22</v>
      </c>
      <c r="J26" s="5">
        <v>22</v>
      </c>
      <c r="K26" s="188"/>
      <c r="L26" s="4">
        <v>60</v>
      </c>
      <c r="M26" s="4">
        <v>7.93</v>
      </c>
      <c r="N26" s="4">
        <v>0.23</v>
      </c>
      <c r="O26" s="7">
        <v>4700</v>
      </c>
      <c r="P26" s="4">
        <v>150</v>
      </c>
      <c r="Q26" s="11"/>
      <c r="R26" s="185"/>
      <c r="S26" s="5"/>
      <c r="T26" s="29">
        <f>I26</f>
        <v>22</v>
      </c>
      <c r="U26" s="29">
        <f>J26</f>
        <v>22</v>
      </c>
      <c r="V26" s="29">
        <f>L26*U26</f>
        <v>1320</v>
      </c>
      <c r="W26" s="29">
        <f>N26*U26</f>
        <v>5.0600000000000005</v>
      </c>
      <c r="X26" s="29">
        <f>O26*U26</f>
        <v>103400</v>
      </c>
      <c r="Y26" s="29">
        <f>P26*U26</f>
        <v>3300</v>
      </c>
      <c r="Z26" s="51"/>
      <c r="AA26" s="4"/>
      <c r="AB26" s="4"/>
      <c r="AC26" s="4"/>
      <c r="AD26" s="4"/>
      <c r="AE26" s="4"/>
      <c r="AF26" s="4"/>
      <c r="AG26" s="4"/>
    </row>
    <row r="27" spans="2:33" ht="12.75">
      <c r="B27" s="154" t="s">
        <v>157</v>
      </c>
      <c r="C27" s="155">
        <f>SUM(H26:I33)</f>
        <v>1612</v>
      </c>
      <c r="D27" s="4"/>
      <c r="E27" s="7"/>
      <c r="F27" s="181">
        <v>2</v>
      </c>
      <c r="G27" s="8" t="s">
        <v>322</v>
      </c>
      <c r="H27" s="4"/>
      <c r="I27" s="4">
        <v>69</v>
      </c>
      <c r="J27" s="5"/>
      <c r="K27" s="188"/>
      <c r="L27" s="4"/>
      <c r="M27" s="4"/>
      <c r="N27" s="4"/>
      <c r="O27" s="4"/>
      <c r="P27" s="4"/>
      <c r="Q27" s="11"/>
      <c r="R27" s="185"/>
      <c r="S27" s="5"/>
      <c r="T27" s="29"/>
      <c r="U27" s="29"/>
      <c r="V27" s="29"/>
      <c r="W27" s="29"/>
      <c r="X27" s="29"/>
      <c r="Y27" s="29"/>
      <c r="Z27" s="51"/>
      <c r="AA27" s="4"/>
      <c r="AB27" s="4"/>
      <c r="AC27" s="4"/>
      <c r="AD27" s="4"/>
      <c r="AE27" s="4"/>
      <c r="AF27" s="4"/>
      <c r="AG27" s="4"/>
    </row>
    <row r="28" spans="2:33" ht="12.75">
      <c r="B28" s="154" t="s">
        <v>159</v>
      </c>
      <c r="C28" s="155">
        <f>SUM(J26:K33)</f>
        <v>1531</v>
      </c>
      <c r="D28" s="4"/>
      <c r="E28" s="7"/>
      <c r="F28" s="181">
        <v>3</v>
      </c>
      <c r="G28" s="8" t="s">
        <v>323</v>
      </c>
      <c r="H28" s="4"/>
      <c r="I28" s="4">
        <v>78</v>
      </c>
      <c r="J28" s="5">
        <v>78</v>
      </c>
      <c r="K28" s="188"/>
      <c r="L28" s="4">
        <v>80</v>
      </c>
      <c r="M28" s="4">
        <v>7.6</v>
      </c>
      <c r="N28" s="4">
        <v>0.23</v>
      </c>
      <c r="O28" s="4">
        <v>150</v>
      </c>
      <c r="P28" s="4">
        <v>30</v>
      </c>
      <c r="Q28" s="11"/>
      <c r="R28" s="185"/>
      <c r="S28" s="5"/>
      <c r="T28" s="29"/>
      <c r="U28" s="29"/>
      <c r="V28" s="29"/>
      <c r="W28" s="29"/>
      <c r="X28" s="29"/>
      <c r="Y28" s="29"/>
      <c r="Z28" s="51"/>
      <c r="AA28" s="4"/>
      <c r="AB28" s="4">
        <f>I28</f>
        <v>78</v>
      </c>
      <c r="AC28" s="4">
        <f>J28</f>
        <v>78</v>
      </c>
      <c r="AD28" s="4">
        <f>L28*AC28</f>
        <v>6240</v>
      </c>
      <c r="AE28" s="4">
        <f>N28*AC28</f>
        <v>17.94</v>
      </c>
      <c r="AF28" s="4">
        <f>O28*AC28</f>
        <v>11700</v>
      </c>
      <c r="AG28" s="4">
        <f>P28*AC28</f>
        <v>2340</v>
      </c>
    </row>
    <row r="29" spans="2:33" ht="12.75">
      <c r="B29" s="3"/>
      <c r="C29" s="3"/>
      <c r="D29" s="4"/>
      <c r="E29" s="7"/>
      <c r="F29" s="181">
        <v>4</v>
      </c>
      <c r="G29" s="8" t="s">
        <v>324</v>
      </c>
      <c r="H29" s="4">
        <v>775</v>
      </c>
      <c r="I29" s="4"/>
      <c r="J29" s="5">
        <v>775</v>
      </c>
      <c r="K29" s="188"/>
      <c r="L29" s="4">
        <v>20</v>
      </c>
      <c r="M29" s="4">
        <v>7.28</v>
      </c>
      <c r="N29" s="4">
        <v>0.21</v>
      </c>
      <c r="O29" s="4">
        <v>530</v>
      </c>
      <c r="P29" s="4">
        <v>10</v>
      </c>
      <c r="Q29" s="11" t="s">
        <v>339</v>
      </c>
      <c r="R29" s="185"/>
      <c r="S29" s="5"/>
      <c r="T29" s="29"/>
      <c r="U29" s="29"/>
      <c r="V29" s="29"/>
      <c r="W29" s="29"/>
      <c r="X29" s="29"/>
      <c r="Y29" s="29"/>
      <c r="Z29" s="51"/>
      <c r="AA29" s="4">
        <f>H29</f>
        <v>775</v>
      </c>
      <c r="AB29" s="4"/>
      <c r="AC29" s="4">
        <f>J29</f>
        <v>775</v>
      </c>
      <c r="AD29" s="4">
        <f>L29*AC29</f>
        <v>15500</v>
      </c>
      <c r="AE29" s="4">
        <f>N29*AC29</f>
        <v>162.75</v>
      </c>
      <c r="AF29" s="4">
        <f>O29*AC29</f>
        <v>410750</v>
      </c>
      <c r="AG29" s="4">
        <f>P29*AC29</f>
        <v>7750</v>
      </c>
    </row>
    <row r="30" spans="2:33" ht="12.75">
      <c r="B30" s="3"/>
      <c r="C30" s="3"/>
      <c r="D30" s="4"/>
      <c r="E30" s="7"/>
      <c r="F30" s="181">
        <v>5</v>
      </c>
      <c r="G30" s="8" t="s">
        <v>27</v>
      </c>
      <c r="H30" s="4">
        <v>646</v>
      </c>
      <c r="I30" s="4"/>
      <c r="J30" s="5">
        <v>646</v>
      </c>
      <c r="K30" s="188"/>
      <c r="L30" s="4">
        <v>20</v>
      </c>
      <c r="M30" s="4">
        <v>7.3</v>
      </c>
      <c r="N30" s="4">
        <v>0.25</v>
      </c>
      <c r="O30" s="4">
        <v>100</v>
      </c>
      <c r="P30" s="4">
        <v>20</v>
      </c>
      <c r="Q30" s="11"/>
      <c r="R30" s="185"/>
      <c r="S30" s="5"/>
      <c r="T30" s="29"/>
      <c r="U30" s="29"/>
      <c r="V30" s="29"/>
      <c r="W30" s="29"/>
      <c r="X30" s="29"/>
      <c r="Y30" s="29"/>
      <c r="Z30" s="51"/>
      <c r="AA30" s="4">
        <f>H30</f>
        <v>646</v>
      </c>
      <c r="AB30" s="4"/>
      <c r="AC30" s="4">
        <f>J30</f>
        <v>646</v>
      </c>
      <c r="AD30" s="4">
        <f>L30*AC30</f>
        <v>12920</v>
      </c>
      <c r="AE30" s="4">
        <f>N30*AC30</f>
        <v>161.5</v>
      </c>
      <c r="AF30" s="4">
        <f>O30*AC30</f>
        <v>64600</v>
      </c>
      <c r="AG30" s="4">
        <f>P30*AC30</f>
        <v>12920</v>
      </c>
    </row>
    <row r="31" spans="2:33" ht="12.75">
      <c r="B31" s="3"/>
      <c r="C31" s="3"/>
      <c r="D31" s="4"/>
      <c r="E31" s="7"/>
      <c r="F31" s="181">
        <v>6</v>
      </c>
      <c r="G31" s="8" t="s">
        <v>177</v>
      </c>
      <c r="H31" s="4">
        <v>5</v>
      </c>
      <c r="I31" s="4"/>
      <c r="J31" s="5">
        <v>5</v>
      </c>
      <c r="K31" s="188"/>
      <c r="L31" s="4">
        <v>20</v>
      </c>
      <c r="M31" s="4">
        <v>7.28</v>
      </c>
      <c r="N31" s="4">
        <v>0.25</v>
      </c>
      <c r="O31" s="4">
        <v>50</v>
      </c>
      <c r="P31" s="4">
        <v>10</v>
      </c>
      <c r="Q31" s="11"/>
      <c r="R31" s="185"/>
      <c r="S31" s="5"/>
      <c r="T31" s="29"/>
      <c r="U31" s="29"/>
      <c r="V31" s="29"/>
      <c r="W31" s="29"/>
      <c r="X31" s="29"/>
      <c r="Y31" s="29"/>
      <c r="Z31" s="51"/>
      <c r="AA31" s="4">
        <f>H31</f>
        <v>5</v>
      </c>
      <c r="AB31" s="4"/>
      <c r="AC31" s="4">
        <f>J31</f>
        <v>5</v>
      </c>
      <c r="AD31" s="4">
        <f>L31*AC31</f>
        <v>100</v>
      </c>
      <c r="AE31" s="4">
        <f>N31*AC31</f>
        <v>1.25</v>
      </c>
      <c r="AF31" s="4">
        <f>O31*AC31</f>
        <v>250</v>
      </c>
      <c r="AG31" s="4">
        <f>P31*AC31</f>
        <v>50</v>
      </c>
    </row>
    <row r="32" spans="2:33" ht="12.75">
      <c r="B32" s="3"/>
      <c r="C32" s="3"/>
      <c r="D32" s="4"/>
      <c r="E32" s="7"/>
      <c r="F32" s="181">
        <v>7</v>
      </c>
      <c r="G32" s="8" t="s">
        <v>324</v>
      </c>
      <c r="H32" s="4">
        <v>5</v>
      </c>
      <c r="I32" s="4"/>
      <c r="J32" s="5">
        <v>5</v>
      </c>
      <c r="K32" s="188"/>
      <c r="L32" s="4">
        <v>20</v>
      </c>
      <c r="M32" s="4">
        <v>7.28</v>
      </c>
      <c r="N32" s="4">
        <v>0.25</v>
      </c>
      <c r="O32" s="4">
        <v>100</v>
      </c>
      <c r="P32" s="4">
        <v>10</v>
      </c>
      <c r="Q32" s="11"/>
      <c r="R32" s="185"/>
      <c r="S32" s="5"/>
      <c r="T32" s="29"/>
      <c r="U32" s="29"/>
      <c r="V32" s="29"/>
      <c r="W32" s="29"/>
      <c r="X32" s="29"/>
      <c r="Y32" s="29"/>
      <c r="Z32" s="51"/>
      <c r="AA32" s="4">
        <f>H32</f>
        <v>5</v>
      </c>
      <c r="AB32" s="4"/>
      <c r="AC32" s="4">
        <f>J32</f>
        <v>5</v>
      </c>
      <c r="AD32" s="4">
        <f>L32*AC32</f>
        <v>100</v>
      </c>
      <c r="AE32" s="4">
        <f>N32*AC32</f>
        <v>1.25</v>
      </c>
      <c r="AF32" s="4">
        <f>O32*AC32</f>
        <v>500</v>
      </c>
      <c r="AG32" s="4">
        <f>P32*AC32</f>
        <v>50</v>
      </c>
    </row>
    <row r="33" spans="2:33" ht="12.75">
      <c r="B33" s="3"/>
      <c r="C33" s="3"/>
      <c r="D33" s="4"/>
      <c r="E33" s="7"/>
      <c r="F33" s="181">
        <v>8</v>
      </c>
      <c r="G33" s="8" t="s">
        <v>322</v>
      </c>
      <c r="H33" s="4">
        <v>12</v>
      </c>
      <c r="I33" s="4"/>
      <c r="J33" s="5"/>
      <c r="K33" s="188"/>
      <c r="L33" s="4"/>
      <c r="M33" s="4"/>
      <c r="N33" s="4"/>
      <c r="O33" s="4"/>
      <c r="P33" s="4"/>
      <c r="Q33" s="11"/>
      <c r="R33" s="185"/>
      <c r="S33" s="5"/>
      <c r="T33" s="29"/>
      <c r="U33" s="29"/>
      <c r="V33" s="29"/>
      <c r="W33" s="29"/>
      <c r="X33" s="29"/>
      <c r="Y33" s="29"/>
      <c r="Z33" s="51"/>
      <c r="AA33" s="4"/>
      <c r="AB33" s="4"/>
      <c r="AC33" s="4"/>
      <c r="AD33" s="4"/>
      <c r="AE33" s="4"/>
      <c r="AF33" s="4"/>
      <c r="AG33" s="4"/>
    </row>
    <row r="34" spans="2:33" ht="12.75">
      <c r="B34" s="3"/>
      <c r="C34" s="3"/>
      <c r="D34" s="4"/>
      <c r="E34" s="7"/>
      <c r="F34" s="181"/>
      <c r="G34" s="8"/>
      <c r="H34" s="4"/>
      <c r="I34" s="4"/>
      <c r="J34" s="5"/>
      <c r="K34" s="188"/>
      <c r="L34" s="4"/>
      <c r="M34" s="4"/>
      <c r="N34" s="4"/>
      <c r="O34" s="4"/>
      <c r="P34" s="4"/>
      <c r="Q34" s="11"/>
      <c r="R34" s="185"/>
      <c r="S34" s="5"/>
      <c r="T34" s="29"/>
      <c r="U34" s="29"/>
      <c r="V34" s="29"/>
      <c r="W34" s="29"/>
      <c r="X34" s="29"/>
      <c r="Y34" s="29"/>
      <c r="Z34" s="51"/>
      <c r="AA34" s="4"/>
      <c r="AB34" s="4"/>
      <c r="AC34" s="4"/>
      <c r="AD34" s="4"/>
      <c r="AE34" s="4"/>
      <c r="AF34" s="4"/>
      <c r="AG34" s="4"/>
    </row>
    <row r="35" spans="2:33" ht="12.75">
      <c r="B35" s="3" t="s">
        <v>340</v>
      </c>
      <c r="C35" s="3" t="s">
        <v>338</v>
      </c>
      <c r="D35" s="4" t="s">
        <v>327</v>
      </c>
      <c r="E35" s="7" t="s">
        <v>298</v>
      </c>
      <c r="F35" s="181">
        <v>1</v>
      </c>
      <c r="G35" s="182" t="s">
        <v>141</v>
      </c>
      <c r="H35" s="4"/>
      <c r="I35" s="4">
        <v>876</v>
      </c>
      <c r="J35" s="5">
        <v>876</v>
      </c>
      <c r="K35" s="188"/>
      <c r="L35" s="4">
        <v>60</v>
      </c>
      <c r="M35" s="4">
        <v>7.63</v>
      </c>
      <c r="N35" s="4">
        <v>0.3</v>
      </c>
      <c r="O35" s="7">
        <v>5900</v>
      </c>
      <c r="P35" s="4">
        <v>60</v>
      </c>
      <c r="Q35" s="11"/>
      <c r="R35" s="185"/>
      <c r="S35" s="5"/>
      <c r="T35" s="29">
        <f>I35</f>
        <v>876</v>
      </c>
      <c r="U35" s="29">
        <f>J35</f>
        <v>876</v>
      </c>
      <c r="V35" s="29">
        <f>L35*U35</f>
        <v>52560</v>
      </c>
      <c r="W35" s="29">
        <f>N35*U35</f>
        <v>262.8</v>
      </c>
      <c r="X35" s="29">
        <f>O35*U35</f>
        <v>5168400</v>
      </c>
      <c r="Y35" s="29">
        <f>P35*U35</f>
        <v>52560</v>
      </c>
      <c r="Z35" s="51"/>
      <c r="AA35" s="4"/>
      <c r="AB35" s="4"/>
      <c r="AC35" s="4"/>
      <c r="AD35" s="4"/>
      <c r="AE35" s="4"/>
      <c r="AF35" s="4"/>
      <c r="AG35" s="4"/>
    </row>
    <row r="36" spans="2:33" ht="12.75">
      <c r="B36" s="154" t="s">
        <v>157</v>
      </c>
      <c r="C36" s="155">
        <f>SUM(H35:I36)</f>
        <v>5074</v>
      </c>
      <c r="D36" s="4" t="s">
        <v>295</v>
      </c>
      <c r="E36" s="7"/>
      <c r="F36" s="181">
        <v>2</v>
      </c>
      <c r="G36" s="8" t="s">
        <v>341</v>
      </c>
      <c r="H36" s="4">
        <v>4198</v>
      </c>
      <c r="I36" s="4"/>
      <c r="J36" s="5">
        <v>4198</v>
      </c>
      <c r="K36" s="188"/>
      <c r="L36" s="4">
        <v>20</v>
      </c>
      <c r="M36" s="4">
        <v>7.6</v>
      </c>
      <c r="N36" s="4">
        <v>0.23</v>
      </c>
      <c r="O36" s="4">
        <v>405</v>
      </c>
      <c r="P36" s="4">
        <v>25</v>
      </c>
      <c r="Q36" s="11"/>
      <c r="R36" s="185"/>
      <c r="S36" s="5"/>
      <c r="T36" s="29"/>
      <c r="U36" s="29"/>
      <c r="V36" s="29"/>
      <c r="W36" s="29"/>
      <c r="X36" s="29"/>
      <c r="Y36" s="29"/>
      <c r="Z36" s="51"/>
      <c r="AA36" s="4">
        <f>H36</f>
        <v>4198</v>
      </c>
      <c r="AB36" s="4"/>
      <c r="AC36" s="4">
        <f>J36</f>
        <v>4198</v>
      </c>
      <c r="AD36" s="4">
        <f>L36*AC36</f>
        <v>83960</v>
      </c>
      <c r="AE36" s="4">
        <f>N36*AC36</f>
        <v>965.5400000000001</v>
      </c>
      <c r="AF36" s="4">
        <f>O36*AC36</f>
        <v>1700190</v>
      </c>
      <c r="AG36" s="4">
        <f>P36*AC36</f>
        <v>104950</v>
      </c>
    </row>
    <row r="37" spans="2:33" ht="12.75">
      <c r="B37" s="154" t="s">
        <v>159</v>
      </c>
      <c r="C37" s="155">
        <f>SUM(J35:K36)</f>
        <v>5074</v>
      </c>
      <c r="D37" s="4" t="s">
        <v>301</v>
      </c>
      <c r="E37" s="7"/>
      <c r="F37" s="181"/>
      <c r="G37" s="8"/>
      <c r="H37" s="4"/>
      <c r="I37" s="4"/>
      <c r="J37" s="5"/>
      <c r="K37" s="188"/>
      <c r="L37" s="4"/>
      <c r="M37" s="4"/>
      <c r="N37" s="4"/>
      <c r="O37" s="4"/>
      <c r="P37" s="4"/>
      <c r="Q37" s="11"/>
      <c r="R37" s="185"/>
      <c r="S37" s="5"/>
      <c r="T37" s="29"/>
      <c r="U37" s="29"/>
      <c r="V37" s="29"/>
      <c r="W37" s="29"/>
      <c r="X37" s="29"/>
      <c r="Y37" s="29"/>
      <c r="Z37" s="51"/>
      <c r="AA37" s="4"/>
      <c r="AB37" s="4"/>
      <c r="AC37" s="4"/>
      <c r="AD37" s="4"/>
      <c r="AE37" s="4"/>
      <c r="AF37" s="4"/>
      <c r="AG37" s="4"/>
    </row>
    <row r="38" spans="2:33" ht="12.75">
      <c r="B38" s="3"/>
      <c r="C38" s="3"/>
      <c r="D38" s="4"/>
      <c r="E38" s="7"/>
      <c r="F38" s="181"/>
      <c r="G38" s="8"/>
      <c r="H38" s="4"/>
      <c r="I38" s="4"/>
      <c r="J38" s="5"/>
      <c r="K38" s="188"/>
      <c r="L38" s="4"/>
      <c r="M38" s="4"/>
      <c r="N38" s="4"/>
      <c r="O38" s="4"/>
      <c r="P38" s="4"/>
      <c r="Q38" s="11"/>
      <c r="R38" s="185"/>
      <c r="S38" s="5"/>
      <c r="T38" s="29"/>
      <c r="U38" s="29"/>
      <c r="V38" s="29"/>
      <c r="W38" s="29"/>
      <c r="X38" s="29"/>
      <c r="Y38" s="29"/>
      <c r="Z38" s="51"/>
      <c r="AA38" s="4"/>
      <c r="AB38" s="4"/>
      <c r="AC38" s="4"/>
      <c r="AD38" s="4"/>
      <c r="AE38" s="4"/>
      <c r="AF38" s="4"/>
      <c r="AG38" s="4"/>
    </row>
    <row r="39" spans="2:33" ht="12.75">
      <c r="B39" s="3" t="s">
        <v>342</v>
      </c>
      <c r="C39" s="3" t="s">
        <v>338</v>
      </c>
      <c r="D39" s="4" t="s">
        <v>327</v>
      </c>
      <c r="E39" s="7" t="s">
        <v>36</v>
      </c>
      <c r="F39" s="181">
        <v>1</v>
      </c>
      <c r="G39" s="182" t="s">
        <v>320</v>
      </c>
      <c r="H39" s="4"/>
      <c r="I39" s="4">
        <v>2267</v>
      </c>
      <c r="J39" s="5">
        <v>2267</v>
      </c>
      <c r="K39" s="188"/>
      <c r="L39" s="4">
        <v>20</v>
      </c>
      <c r="M39" s="4">
        <v>7.63</v>
      </c>
      <c r="N39" s="4">
        <v>2.3</v>
      </c>
      <c r="O39" s="7">
        <v>1060</v>
      </c>
      <c r="P39" s="4">
        <v>95</v>
      </c>
      <c r="Q39" s="11" t="s">
        <v>333</v>
      </c>
      <c r="R39" s="185"/>
      <c r="S39" s="5"/>
      <c r="T39" s="29">
        <f>I39</f>
        <v>2267</v>
      </c>
      <c r="U39" s="29">
        <f>J39</f>
        <v>2267</v>
      </c>
      <c r="V39" s="29">
        <f>L39*U39</f>
        <v>45340</v>
      </c>
      <c r="W39" s="29">
        <f>N39*U39</f>
        <v>5214.099999999999</v>
      </c>
      <c r="X39" s="29">
        <f>O39*U39</f>
        <v>2403020</v>
      </c>
      <c r="Y39" s="29">
        <f>P39*U39</f>
        <v>215365</v>
      </c>
      <c r="Z39" s="51"/>
      <c r="AA39" s="4"/>
      <c r="AB39" s="4"/>
      <c r="AC39" s="4"/>
      <c r="AD39" s="4"/>
      <c r="AE39" s="4"/>
      <c r="AF39" s="4"/>
      <c r="AG39" s="4"/>
    </row>
    <row r="40" spans="2:33" ht="12.75">
      <c r="B40" s="154" t="s">
        <v>157</v>
      </c>
      <c r="C40" s="155">
        <f>SUM(H39:I45)</f>
        <v>20707</v>
      </c>
      <c r="D40" s="4" t="s">
        <v>295</v>
      </c>
      <c r="E40" s="7"/>
      <c r="F40" s="181">
        <v>2</v>
      </c>
      <c r="G40" s="182" t="s">
        <v>328</v>
      </c>
      <c r="H40" s="4"/>
      <c r="I40" s="4">
        <v>5102</v>
      </c>
      <c r="J40" s="5">
        <v>5102</v>
      </c>
      <c r="K40" s="188"/>
      <c r="L40" s="4">
        <v>20</v>
      </c>
      <c r="M40" s="4">
        <v>8.3</v>
      </c>
      <c r="N40" s="4">
        <v>3.2</v>
      </c>
      <c r="O40" s="7">
        <v>1060</v>
      </c>
      <c r="P40" s="4">
        <v>110</v>
      </c>
      <c r="Q40" s="11"/>
      <c r="R40" s="185"/>
      <c r="S40" s="5"/>
      <c r="T40" s="29">
        <f>I40</f>
        <v>5102</v>
      </c>
      <c r="U40" s="29">
        <f>J40</f>
        <v>5102</v>
      </c>
      <c r="V40" s="29">
        <f>L40*U40</f>
        <v>102040</v>
      </c>
      <c r="W40" s="29">
        <f>N40*U40</f>
        <v>16326.400000000001</v>
      </c>
      <c r="X40" s="29">
        <f>O40*U40</f>
        <v>5408120</v>
      </c>
      <c r="Y40" s="29">
        <f>P40*U40</f>
        <v>561220</v>
      </c>
      <c r="Z40" s="51"/>
      <c r="AA40" s="4"/>
      <c r="AB40" s="4"/>
      <c r="AC40" s="4"/>
      <c r="AD40" s="4"/>
      <c r="AE40" s="4"/>
      <c r="AF40" s="4"/>
      <c r="AG40" s="4"/>
    </row>
    <row r="41" spans="2:33" ht="12.75">
      <c r="B41" s="154" t="s">
        <v>159</v>
      </c>
      <c r="C41" s="155">
        <f>SUM(J39:K45)</f>
        <v>20707</v>
      </c>
      <c r="D41" s="4" t="s">
        <v>301</v>
      </c>
      <c r="E41" s="7"/>
      <c r="F41" s="181">
        <v>3</v>
      </c>
      <c r="G41" s="8" t="s">
        <v>308</v>
      </c>
      <c r="H41" s="4">
        <v>2267</v>
      </c>
      <c r="I41" s="4"/>
      <c r="J41" s="5">
        <v>2267</v>
      </c>
      <c r="K41" s="188"/>
      <c r="L41" s="4">
        <v>20</v>
      </c>
      <c r="M41" s="4">
        <v>7.63</v>
      </c>
      <c r="N41" s="4">
        <v>0.3</v>
      </c>
      <c r="O41" s="4">
        <v>416</v>
      </c>
      <c r="P41" s="4">
        <v>33</v>
      </c>
      <c r="Q41" s="11"/>
      <c r="R41" s="185"/>
      <c r="S41" s="5"/>
      <c r="T41" s="29"/>
      <c r="U41" s="29"/>
      <c r="V41" s="29"/>
      <c r="W41" s="29"/>
      <c r="X41" s="29"/>
      <c r="Y41" s="29"/>
      <c r="Z41" s="51"/>
      <c r="AA41" s="4">
        <f>H41</f>
        <v>2267</v>
      </c>
      <c r="AB41" s="4"/>
      <c r="AC41" s="4">
        <f>J41</f>
        <v>2267</v>
      </c>
      <c r="AD41" s="4">
        <f>L41*AC41</f>
        <v>45340</v>
      </c>
      <c r="AE41" s="4">
        <f>N41*AC41</f>
        <v>680.1</v>
      </c>
      <c r="AF41" s="4">
        <f>O41*AC41</f>
        <v>943072</v>
      </c>
      <c r="AG41" s="4">
        <f>P41*AC41</f>
        <v>74811</v>
      </c>
    </row>
    <row r="42" spans="2:33" ht="12.75">
      <c r="B42" s="3"/>
      <c r="C42" s="3"/>
      <c r="D42" s="4"/>
      <c r="E42" s="7"/>
      <c r="F42" s="181">
        <v>4</v>
      </c>
      <c r="G42" s="8" t="s">
        <v>336</v>
      </c>
      <c r="H42" s="4">
        <v>2267</v>
      </c>
      <c r="I42" s="4"/>
      <c r="J42" s="5">
        <v>2267</v>
      </c>
      <c r="K42" s="188"/>
      <c r="L42" s="4">
        <v>20</v>
      </c>
      <c r="M42" s="4">
        <v>7.63</v>
      </c>
      <c r="N42" s="4">
        <v>0.3</v>
      </c>
      <c r="O42" s="4">
        <v>110</v>
      </c>
      <c r="P42" s="4">
        <v>30</v>
      </c>
      <c r="Q42" s="11"/>
      <c r="R42" s="185"/>
      <c r="S42" s="5"/>
      <c r="T42" s="29"/>
      <c r="U42" s="29"/>
      <c r="V42" s="29"/>
      <c r="W42" s="29"/>
      <c r="X42" s="29"/>
      <c r="Y42" s="29"/>
      <c r="Z42" s="51"/>
      <c r="AA42" s="4">
        <f>H42</f>
        <v>2267</v>
      </c>
      <c r="AB42" s="4"/>
      <c r="AC42" s="4">
        <f>J42</f>
        <v>2267</v>
      </c>
      <c r="AD42" s="4">
        <f>L42*AC42</f>
        <v>45340</v>
      </c>
      <c r="AE42" s="4">
        <f>N42*AC42</f>
        <v>680.1</v>
      </c>
      <c r="AF42" s="4">
        <f>O42*AC42</f>
        <v>249370</v>
      </c>
      <c r="AG42" s="4">
        <f>P42*AC42</f>
        <v>68010</v>
      </c>
    </row>
    <row r="43" spans="2:33" ht="12.75">
      <c r="B43" s="3"/>
      <c r="C43" s="3"/>
      <c r="D43" s="4"/>
      <c r="E43" s="7"/>
      <c r="F43" s="181">
        <v>5</v>
      </c>
      <c r="G43" s="8" t="s">
        <v>334</v>
      </c>
      <c r="H43" s="4">
        <v>2267</v>
      </c>
      <c r="I43" s="4"/>
      <c r="J43" s="5">
        <v>2267</v>
      </c>
      <c r="K43" s="188"/>
      <c r="L43" s="4">
        <v>20</v>
      </c>
      <c r="M43" s="4">
        <v>7.43</v>
      </c>
      <c r="N43" s="4">
        <v>0.21</v>
      </c>
      <c r="O43" s="4">
        <v>80</v>
      </c>
      <c r="P43" s="4">
        <v>10</v>
      </c>
      <c r="Q43" s="11" t="s">
        <v>333</v>
      </c>
      <c r="R43" s="185"/>
      <c r="S43" s="5"/>
      <c r="T43" s="29"/>
      <c r="U43" s="29"/>
      <c r="V43" s="29"/>
      <c r="W43" s="29"/>
      <c r="X43" s="29"/>
      <c r="Y43" s="29"/>
      <c r="Z43" s="51"/>
      <c r="AA43" s="4">
        <f>H43</f>
        <v>2267</v>
      </c>
      <c r="AB43" s="4"/>
      <c r="AC43" s="4">
        <f>J43</f>
        <v>2267</v>
      </c>
      <c r="AD43" s="4">
        <f>L43*AC43</f>
        <v>45340</v>
      </c>
      <c r="AE43" s="4">
        <f>N43*AC43</f>
        <v>476.07</v>
      </c>
      <c r="AF43" s="4">
        <f>O43*AC43</f>
        <v>181360</v>
      </c>
      <c r="AG43" s="4">
        <f>P43*AC43</f>
        <v>22670</v>
      </c>
    </row>
    <row r="44" spans="2:41" ht="12.75">
      <c r="B44" s="3"/>
      <c r="C44" s="3"/>
      <c r="D44" s="4"/>
      <c r="E44" s="7"/>
      <c r="F44" s="181">
        <v>6</v>
      </c>
      <c r="G44" s="186" t="s">
        <v>328</v>
      </c>
      <c r="H44" s="4">
        <v>4270</v>
      </c>
      <c r="I44" s="4"/>
      <c r="J44" s="5"/>
      <c r="K44" s="187">
        <v>4270</v>
      </c>
      <c r="L44" s="4">
        <v>20</v>
      </c>
      <c r="M44" s="4">
        <v>7.6</v>
      </c>
      <c r="N44" s="4">
        <v>0.23</v>
      </c>
      <c r="O44" s="4">
        <v>80</v>
      </c>
      <c r="P44" s="4">
        <v>20</v>
      </c>
      <c r="Q44" s="11"/>
      <c r="R44" s="185"/>
      <c r="S44" s="5"/>
      <c r="T44" s="29"/>
      <c r="U44" s="29"/>
      <c r="V44" s="29"/>
      <c r="W44" s="29"/>
      <c r="X44" s="29"/>
      <c r="Y44" s="29"/>
      <c r="Z44" s="51"/>
      <c r="AA44" s="4"/>
      <c r="AB44" s="4"/>
      <c r="AC44" s="4"/>
      <c r="AD44" s="4"/>
      <c r="AE44" s="4"/>
      <c r="AF44" s="4"/>
      <c r="AG44" s="4"/>
      <c r="AI44" s="4">
        <f>H44</f>
        <v>4270</v>
      </c>
      <c r="AJ44" s="4"/>
      <c r="AK44" s="4">
        <f>K44</f>
        <v>4270</v>
      </c>
      <c r="AL44" s="4">
        <f>L44*AK44</f>
        <v>85400</v>
      </c>
      <c r="AM44" s="46">
        <f>N44*AK44</f>
        <v>982.1</v>
      </c>
      <c r="AN44" s="4">
        <f>O44*AK44</f>
        <v>341600</v>
      </c>
      <c r="AO44" s="4">
        <f>P44*AK44</f>
        <v>85400</v>
      </c>
    </row>
    <row r="45" spans="2:33" ht="12.75">
      <c r="B45" s="3"/>
      <c r="C45" s="3"/>
      <c r="D45" s="4"/>
      <c r="E45" s="7"/>
      <c r="F45" s="181">
        <v>7</v>
      </c>
      <c r="G45" s="8" t="s">
        <v>343</v>
      </c>
      <c r="H45" s="4">
        <v>2267</v>
      </c>
      <c r="I45" s="4"/>
      <c r="J45" s="5">
        <v>2267</v>
      </c>
      <c r="K45" s="188"/>
      <c r="L45" s="4">
        <v>20</v>
      </c>
      <c r="M45" s="4">
        <v>7.43</v>
      </c>
      <c r="N45" s="4">
        <v>0.21</v>
      </c>
      <c r="O45" s="4">
        <v>45</v>
      </c>
      <c r="P45" s="4">
        <v>10</v>
      </c>
      <c r="Q45" s="11"/>
      <c r="R45" s="185"/>
      <c r="S45" s="5"/>
      <c r="T45" s="29"/>
      <c r="U45" s="29"/>
      <c r="V45" s="29"/>
      <c r="W45" s="29"/>
      <c r="X45" s="29"/>
      <c r="Y45" s="29"/>
      <c r="Z45" s="51"/>
      <c r="AA45" s="4">
        <f>H45</f>
        <v>2267</v>
      </c>
      <c r="AB45" s="4"/>
      <c r="AC45" s="4">
        <f>J45</f>
        <v>2267</v>
      </c>
      <c r="AD45" s="4">
        <f>L45*AC45</f>
        <v>45340</v>
      </c>
      <c r="AE45" s="4">
        <f>N45*AC45</f>
        <v>476.07</v>
      </c>
      <c r="AF45" s="4">
        <f>O45*AC45</f>
        <v>102015</v>
      </c>
      <c r="AG45" s="4">
        <f>P45*AC45</f>
        <v>22670</v>
      </c>
    </row>
    <row r="46" spans="2:33" ht="12.75">
      <c r="B46" s="3"/>
      <c r="C46" s="3"/>
      <c r="D46" s="4"/>
      <c r="E46" s="7"/>
      <c r="F46" s="181"/>
      <c r="G46" s="8"/>
      <c r="H46" s="4"/>
      <c r="I46" s="4"/>
      <c r="J46" s="5"/>
      <c r="K46" s="188"/>
      <c r="L46" s="4"/>
      <c r="M46" s="4"/>
      <c r="N46" s="4"/>
      <c r="O46" s="4"/>
      <c r="P46" s="4"/>
      <c r="Q46" s="11"/>
      <c r="R46" s="185"/>
      <c r="S46" s="5"/>
      <c r="T46" s="29"/>
      <c r="U46" s="29"/>
      <c r="V46" s="29"/>
      <c r="W46" s="29"/>
      <c r="X46" s="29"/>
      <c r="Y46" s="29"/>
      <c r="Z46" s="51"/>
      <c r="AA46" s="4"/>
      <c r="AB46" s="4"/>
      <c r="AC46" s="4"/>
      <c r="AD46" s="4"/>
      <c r="AE46" s="4"/>
      <c r="AF46" s="4"/>
      <c r="AG46" s="4"/>
    </row>
    <row r="47" spans="2:33" ht="12.75">
      <c r="B47" s="3" t="s">
        <v>344</v>
      </c>
      <c r="C47" s="180" t="s">
        <v>345</v>
      </c>
      <c r="D47" s="4" t="s">
        <v>295</v>
      </c>
      <c r="E47" s="7" t="s">
        <v>319</v>
      </c>
      <c r="F47" s="181">
        <v>1</v>
      </c>
      <c r="G47" s="182" t="s">
        <v>320</v>
      </c>
      <c r="H47" s="4"/>
      <c r="I47" s="4">
        <v>22</v>
      </c>
      <c r="J47" s="5">
        <v>22</v>
      </c>
      <c r="K47" s="188"/>
      <c r="L47" s="4">
        <v>60</v>
      </c>
      <c r="M47" s="4">
        <v>7.93</v>
      </c>
      <c r="N47" s="4">
        <v>0.23</v>
      </c>
      <c r="O47" s="7">
        <v>5600</v>
      </c>
      <c r="P47" s="4">
        <v>180</v>
      </c>
      <c r="Q47" s="11"/>
      <c r="R47" s="185"/>
      <c r="S47" s="5"/>
      <c r="T47" s="29">
        <f>I47</f>
        <v>22</v>
      </c>
      <c r="U47" s="29">
        <f>J47</f>
        <v>22</v>
      </c>
      <c r="V47" s="29">
        <f>L47*U47</f>
        <v>1320</v>
      </c>
      <c r="W47" s="29">
        <f>N47*U47</f>
        <v>5.0600000000000005</v>
      </c>
      <c r="X47" s="29">
        <f>O47*U47</f>
        <v>123200</v>
      </c>
      <c r="Y47" s="29">
        <f>P47*U47</f>
        <v>3960</v>
      </c>
      <c r="Z47" s="51"/>
      <c r="AA47" s="4"/>
      <c r="AB47" s="4"/>
      <c r="AC47" s="4"/>
      <c r="AD47" s="4"/>
      <c r="AE47" s="4"/>
      <c r="AF47" s="4"/>
      <c r="AG47" s="4"/>
    </row>
    <row r="48" spans="2:33" ht="12.75">
      <c r="B48" s="154" t="s">
        <v>157</v>
      </c>
      <c r="C48" s="155">
        <f>SUM(H47:I54)</f>
        <v>3332</v>
      </c>
      <c r="D48" s="4"/>
      <c r="E48" s="7"/>
      <c r="F48" s="181">
        <v>2</v>
      </c>
      <c r="G48" s="8" t="s">
        <v>322</v>
      </c>
      <c r="H48" s="4"/>
      <c r="I48" s="4">
        <v>72</v>
      </c>
      <c r="J48" s="5"/>
      <c r="K48" s="188"/>
      <c r="L48" s="4"/>
      <c r="M48" s="4"/>
      <c r="N48" s="4"/>
      <c r="O48" s="4"/>
      <c r="P48" s="4"/>
      <c r="Q48" s="11"/>
      <c r="R48" s="185"/>
      <c r="S48" s="5"/>
      <c r="T48" s="29"/>
      <c r="U48" s="29"/>
      <c r="V48" s="29"/>
      <c r="W48" s="29"/>
      <c r="X48" s="29"/>
      <c r="Y48" s="29"/>
      <c r="Z48" s="51"/>
      <c r="AA48" s="4"/>
      <c r="AB48" s="4"/>
      <c r="AC48" s="4"/>
      <c r="AD48" s="4"/>
      <c r="AE48" s="4"/>
      <c r="AF48" s="4"/>
      <c r="AG48" s="4"/>
    </row>
    <row r="49" spans="2:33" ht="12.75">
      <c r="B49" s="154" t="s">
        <v>159</v>
      </c>
      <c r="C49" s="155">
        <f>SUM(J47:K54)</f>
        <v>3234</v>
      </c>
      <c r="D49" s="4"/>
      <c r="E49" s="7"/>
      <c r="F49" s="181">
        <v>3</v>
      </c>
      <c r="G49" s="8" t="s">
        <v>323</v>
      </c>
      <c r="H49" s="4"/>
      <c r="I49" s="4">
        <v>80</v>
      </c>
      <c r="J49" s="5">
        <v>80</v>
      </c>
      <c r="K49" s="188"/>
      <c r="L49" s="4">
        <v>80</v>
      </c>
      <c r="M49" s="4">
        <v>7.6</v>
      </c>
      <c r="N49" s="4">
        <v>0.23</v>
      </c>
      <c r="O49" s="4">
        <v>150</v>
      </c>
      <c r="P49" s="4">
        <v>30</v>
      </c>
      <c r="Q49" s="11"/>
      <c r="R49" s="185"/>
      <c r="S49" s="5"/>
      <c r="T49" s="29"/>
      <c r="U49" s="29"/>
      <c r="V49" s="29"/>
      <c r="W49" s="29"/>
      <c r="X49" s="29"/>
      <c r="Y49" s="29"/>
      <c r="Z49" s="51"/>
      <c r="AA49" s="4"/>
      <c r="AB49" s="4">
        <f>I49</f>
        <v>80</v>
      </c>
      <c r="AC49" s="4">
        <f>J49</f>
        <v>80</v>
      </c>
      <c r="AD49" s="4">
        <f>L49*AC49</f>
        <v>6400</v>
      </c>
      <c r="AE49" s="4">
        <f>N49*AC49</f>
        <v>18.400000000000002</v>
      </c>
      <c r="AF49" s="4">
        <f>O49*AC49</f>
        <v>12000</v>
      </c>
      <c r="AG49" s="4">
        <f>P49*AC49</f>
        <v>2400</v>
      </c>
    </row>
    <row r="50" spans="2:33" ht="12.75">
      <c r="B50" s="3"/>
      <c r="C50" s="3"/>
      <c r="D50" s="4"/>
      <c r="E50" s="7"/>
      <c r="F50" s="181">
        <v>4</v>
      </c>
      <c r="G50" s="8" t="s">
        <v>324</v>
      </c>
      <c r="H50" s="4">
        <v>1697</v>
      </c>
      <c r="I50" s="4"/>
      <c r="J50" s="5">
        <v>1697</v>
      </c>
      <c r="K50" s="188"/>
      <c r="L50" s="4">
        <v>20</v>
      </c>
      <c r="M50" s="4">
        <v>7.28</v>
      </c>
      <c r="N50" s="4">
        <v>0.21</v>
      </c>
      <c r="O50" s="4">
        <v>880</v>
      </c>
      <c r="P50" s="4">
        <v>33</v>
      </c>
      <c r="Q50" s="11" t="s">
        <v>325</v>
      </c>
      <c r="R50" s="185"/>
      <c r="S50" s="5"/>
      <c r="T50" s="29"/>
      <c r="U50" s="29"/>
      <c r="V50" s="29"/>
      <c r="W50" s="29"/>
      <c r="X50" s="29"/>
      <c r="Y50" s="29"/>
      <c r="Z50" s="51"/>
      <c r="AA50" s="4">
        <f>H50</f>
        <v>1697</v>
      </c>
      <c r="AB50" s="4"/>
      <c r="AC50" s="4">
        <f>J50</f>
        <v>1697</v>
      </c>
      <c r="AD50" s="4">
        <f>L50*AC50</f>
        <v>33940</v>
      </c>
      <c r="AE50" s="4">
        <f>N50*AC50</f>
        <v>356.37</v>
      </c>
      <c r="AF50" s="4">
        <f>O50*AC50</f>
        <v>1493360</v>
      </c>
      <c r="AG50" s="4">
        <f>P50*AC50</f>
        <v>56001</v>
      </c>
    </row>
    <row r="51" spans="2:33" ht="12.75">
      <c r="B51" s="3"/>
      <c r="C51" s="3"/>
      <c r="D51" s="4"/>
      <c r="E51" s="7"/>
      <c r="F51" s="181">
        <v>5</v>
      </c>
      <c r="G51" s="8" t="s">
        <v>27</v>
      </c>
      <c r="H51" s="4">
        <v>1415</v>
      </c>
      <c r="I51" s="4"/>
      <c r="J51" s="5">
        <v>1415</v>
      </c>
      <c r="K51" s="188"/>
      <c r="L51" s="4">
        <v>20</v>
      </c>
      <c r="M51" s="4">
        <v>7.3</v>
      </c>
      <c r="N51" s="4">
        <v>0.25</v>
      </c>
      <c r="O51" s="4">
        <v>100</v>
      </c>
      <c r="P51" s="4">
        <v>20</v>
      </c>
      <c r="Q51" s="11"/>
      <c r="R51" s="185"/>
      <c r="S51" s="5"/>
      <c r="T51" s="29"/>
      <c r="U51" s="29"/>
      <c r="V51" s="29"/>
      <c r="W51" s="29"/>
      <c r="X51" s="29"/>
      <c r="Y51" s="29"/>
      <c r="Z51" s="51"/>
      <c r="AA51" s="4">
        <f>H51</f>
        <v>1415</v>
      </c>
      <c r="AB51" s="4"/>
      <c r="AC51" s="4">
        <f>J51</f>
        <v>1415</v>
      </c>
      <c r="AD51" s="4">
        <f>L51*AC51</f>
        <v>28300</v>
      </c>
      <c r="AE51" s="4">
        <f>N51*AC51</f>
        <v>353.75</v>
      </c>
      <c r="AF51" s="4">
        <f>O51*AC51</f>
        <v>141500</v>
      </c>
      <c r="AG51" s="4">
        <f>P51*AC51</f>
        <v>28300</v>
      </c>
    </row>
    <row r="52" spans="2:33" ht="12.75">
      <c r="B52" s="3"/>
      <c r="C52" s="3"/>
      <c r="D52" s="4"/>
      <c r="E52" s="7"/>
      <c r="F52" s="181">
        <v>6</v>
      </c>
      <c r="G52" s="8" t="s">
        <v>177</v>
      </c>
      <c r="H52" s="4">
        <v>10</v>
      </c>
      <c r="I52" s="4"/>
      <c r="J52" s="5">
        <v>10</v>
      </c>
      <c r="K52" s="188"/>
      <c r="L52" s="4">
        <v>20</v>
      </c>
      <c r="M52" s="4">
        <v>7.28</v>
      </c>
      <c r="N52" s="4">
        <v>0.25</v>
      </c>
      <c r="O52" s="4">
        <v>50</v>
      </c>
      <c r="P52" s="4">
        <v>10</v>
      </c>
      <c r="Q52" s="11"/>
      <c r="R52" s="185"/>
      <c r="S52" s="5"/>
      <c r="T52" s="29"/>
      <c r="U52" s="29"/>
      <c r="V52" s="29"/>
      <c r="W52" s="29"/>
      <c r="X52" s="29"/>
      <c r="Y52" s="29"/>
      <c r="Z52" s="51"/>
      <c r="AA52" s="4">
        <f>H52</f>
        <v>10</v>
      </c>
      <c r="AB52" s="4"/>
      <c r="AC52" s="4">
        <f>J52</f>
        <v>10</v>
      </c>
      <c r="AD52" s="4">
        <f>L52*AC52</f>
        <v>200</v>
      </c>
      <c r="AE52" s="4">
        <f>N52*AC52</f>
        <v>2.5</v>
      </c>
      <c r="AF52" s="4">
        <f>O52*AC52</f>
        <v>500</v>
      </c>
      <c r="AG52" s="4">
        <f>P52*AC52</f>
        <v>100</v>
      </c>
    </row>
    <row r="53" spans="2:33" ht="12.75">
      <c r="B53" s="3"/>
      <c r="C53" s="3"/>
      <c r="D53" s="4"/>
      <c r="E53" s="7"/>
      <c r="F53" s="181">
        <v>7</v>
      </c>
      <c r="G53" s="8" t="s">
        <v>324</v>
      </c>
      <c r="H53" s="4">
        <v>10</v>
      </c>
      <c r="I53" s="4"/>
      <c r="J53" s="5">
        <v>10</v>
      </c>
      <c r="K53" s="188"/>
      <c r="L53" s="4">
        <v>20</v>
      </c>
      <c r="M53" s="4">
        <v>7.28</v>
      </c>
      <c r="N53" s="4">
        <v>0.25</v>
      </c>
      <c r="O53" s="4">
        <v>100</v>
      </c>
      <c r="P53" s="4">
        <v>10</v>
      </c>
      <c r="Q53" s="11"/>
      <c r="R53" s="185"/>
      <c r="S53" s="5"/>
      <c r="T53" s="29"/>
      <c r="U53" s="29"/>
      <c r="V53" s="29"/>
      <c r="W53" s="29"/>
      <c r="X53" s="29"/>
      <c r="Y53" s="29"/>
      <c r="Z53" s="51"/>
      <c r="AA53" s="4">
        <f>H53</f>
        <v>10</v>
      </c>
      <c r="AB53" s="4"/>
      <c r="AC53" s="4">
        <f>J53</f>
        <v>10</v>
      </c>
      <c r="AD53" s="4">
        <f>L53*AC53</f>
        <v>200</v>
      </c>
      <c r="AE53" s="4">
        <f>N53*AC53</f>
        <v>2.5</v>
      </c>
      <c r="AF53" s="4">
        <f>O53*AC53</f>
        <v>1000</v>
      </c>
      <c r="AG53" s="4">
        <f>P53*AC53</f>
        <v>100</v>
      </c>
    </row>
    <row r="54" spans="2:33" ht="12.75">
      <c r="B54" s="3"/>
      <c r="C54" s="3"/>
      <c r="D54" s="4"/>
      <c r="E54" s="7"/>
      <c r="F54" s="181">
        <v>8</v>
      </c>
      <c r="G54" s="8" t="s">
        <v>322</v>
      </c>
      <c r="H54" s="4">
        <v>26</v>
      </c>
      <c r="I54" s="4"/>
      <c r="J54" s="5"/>
      <c r="K54" s="188"/>
      <c r="L54" s="4"/>
      <c r="M54" s="4"/>
      <c r="N54" s="4"/>
      <c r="O54" s="4"/>
      <c r="P54" s="4"/>
      <c r="Q54" s="11"/>
      <c r="R54" s="185"/>
      <c r="S54" s="5"/>
      <c r="T54" s="29"/>
      <c r="U54" s="29"/>
      <c r="V54" s="29"/>
      <c r="W54" s="29"/>
      <c r="X54" s="29"/>
      <c r="Y54" s="29"/>
      <c r="Z54" s="51"/>
      <c r="AA54" s="4"/>
      <c r="AB54" s="4"/>
      <c r="AC54" s="4"/>
      <c r="AD54" s="4"/>
      <c r="AE54" s="4"/>
      <c r="AF54" s="4"/>
      <c r="AG54" s="4"/>
    </row>
    <row r="55" spans="2:33" ht="12.75">
      <c r="B55" s="3"/>
      <c r="C55" s="3"/>
      <c r="D55" s="4"/>
      <c r="E55" s="7"/>
      <c r="F55" s="181"/>
      <c r="G55" s="8"/>
      <c r="H55" s="4"/>
      <c r="I55" s="4"/>
      <c r="J55" s="5"/>
      <c r="K55" s="188"/>
      <c r="L55" s="4"/>
      <c r="M55" s="4"/>
      <c r="N55" s="4"/>
      <c r="O55" s="7"/>
      <c r="P55" s="4"/>
      <c r="Q55" s="11"/>
      <c r="R55" s="185"/>
      <c r="S55" s="5"/>
      <c r="T55" s="29"/>
      <c r="U55" s="29"/>
      <c r="V55" s="29"/>
      <c r="W55" s="29"/>
      <c r="X55" s="29"/>
      <c r="Y55" s="29"/>
      <c r="Z55" s="51"/>
      <c r="AA55" s="4"/>
      <c r="AB55" s="4"/>
      <c r="AC55" s="4"/>
      <c r="AD55" s="4"/>
      <c r="AE55" s="4"/>
      <c r="AF55" s="4"/>
      <c r="AG55" s="4"/>
    </row>
    <row r="56" spans="2:33" ht="12.75">
      <c r="B56" s="3" t="s">
        <v>346</v>
      </c>
      <c r="C56" s="3" t="s">
        <v>345</v>
      </c>
      <c r="D56" s="4" t="s">
        <v>347</v>
      </c>
      <c r="E56" s="7" t="s">
        <v>298</v>
      </c>
      <c r="F56" s="181">
        <v>1</v>
      </c>
      <c r="G56" s="182" t="s">
        <v>141</v>
      </c>
      <c r="H56" s="4"/>
      <c r="I56" s="4">
        <v>1034</v>
      </c>
      <c r="J56" s="5">
        <v>1034</v>
      </c>
      <c r="K56" s="188"/>
      <c r="L56" s="4">
        <v>60</v>
      </c>
      <c r="M56" s="4">
        <v>7.63</v>
      </c>
      <c r="N56" s="4">
        <v>0.3</v>
      </c>
      <c r="O56" s="7">
        <v>7920</v>
      </c>
      <c r="P56" s="4">
        <v>60</v>
      </c>
      <c r="Q56" s="11"/>
      <c r="R56" s="185"/>
      <c r="S56" s="5"/>
      <c r="T56" s="29">
        <f>I56</f>
        <v>1034</v>
      </c>
      <c r="U56" s="29">
        <f>J56</f>
        <v>1034</v>
      </c>
      <c r="V56" s="29">
        <f>L56*U56</f>
        <v>62040</v>
      </c>
      <c r="W56" s="29">
        <f>N56*U56</f>
        <v>310.2</v>
      </c>
      <c r="X56" s="29">
        <f>O56*U56</f>
        <v>8189280</v>
      </c>
      <c r="Y56" s="29">
        <f>P56*U56</f>
        <v>62040</v>
      </c>
      <c r="Z56" s="51"/>
      <c r="AA56" s="4"/>
      <c r="AB56" s="4"/>
      <c r="AC56" s="4"/>
      <c r="AD56" s="4"/>
      <c r="AE56" s="4"/>
      <c r="AF56" s="4"/>
      <c r="AG56" s="4"/>
    </row>
    <row r="57" spans="2:41" ht="12.75">
      <c r="B57" s="154" t="s">
        <v>157</v>
      </c>
      <c r="C57" s="155">
        <f>SUM(H56:I57)</f>
        <v>5287</v>
      </c>
      <c r="D57" s="4" t="s">
        <v>295</v>
      </c>
      <c r="E57" s="7"/>
      <c r="F57" s="181">
        <v>2</v>
      </c>
      <c r="G57" s="186" t="s">
        <v>348</v>
      </c>
      <c r="H57" s="4">
        <v>4253</v>
      </c>
      <c r="I57" s="4"/>
      <c r="J57" s="5">
        <v>7198</v>
      </c>
      <c r="K57" s="187">
        <v>4253</v>
      </c>
      <c r="L57" s="4">
        <v>20</v>
      </c>
      <c r="M57" s="4">
        <v>7.6</v>
      </c>
      <c r="N57" s="4">
        <v>0.23</v>
      </c>
      <c r="O57" s="4">
        <v>179</v>
      </c>
      <c r="P57" s="4">
        <v>25</v>
      </c>
      <c r="Q57" s="11" t="s">
        <v>349</v>
      </c>
      <c r="R57" s="185"/>
      <c r="S57" s="5"/>
      <c r="T57" s="29"/>
      <c r="U57" s="29"/>
      <c r="V57" s="29"/>
      <c r="W57" s="29"/>
      <c r="X57" s="29"/>
      <c r="Y57" s="29"/>
      <c r="Z57" s="51"/>
      <c r="AA57" s="4"/>
      <c r="AB57" s="4"/>
      <c r="AC57" s="4"/>
      <c r="AD57" s="4"/>
      <c r="AE57" s="4"/>
      <c r="AF57" s="4"/>
      <c r="AG57" s="4"/>
      <c r="AI57" s="4">
        <f>H57</f>
        <v>4253</v>
      </c>
      <c r="AJ57" s="4"/>
      <c r="AK57" s="4">
        <f>K57</f>
        <v>4253</v>
      </c>
      <c r="AL57" s="4">
        <f>L57*AK57</f>
        <v>85060</v>
      </c>
      <c r="AM57" s="46">
        <f>N57*AK57</f>
        <v>978.19</v>
      </c>
      <c r="AN57" s="4">
        <f>O57*AK57</f>
        <v>761287</v>
      </c>
      <c r="AO57" s="4">
        <f>P57*AK57</f>
        <v>106325</v>
      </c>
    </row>
    <row r="58" spans="2:33" ht="12.75">
      <c r="B58" s="154" t="s">
        <v>159</v>
      </c>
      <c r="C58" s="155">
        <f>SUM(J56:K57)</f>
        <v>12485</v>
      </c>
      <c r="D58" s="4" t="s">
        <v>301</v>
      </c>
      <c r="E58" s="7"/>
      <c r="F58" s="181"/>
      <c r="G58" s="8" t="s">
        <v>328</v>
      </c>
      <c r="H58" s="4">
        <v>7198</v>
      </c>
      <c r="I58" s="4"/>
      <c r="J58" s="5">
        <v>7198</v>
      </c>
      <c r="K58" s="188"/>
      <c r="L58" s="4">
        <v>20</v>
      </c>
      <c r="M58" s="4">
        <v>7.6</v>
      </c>
      <c r="N58" s="4">
        <v>0.23</v>
      </c>
      <c r="O58" s="4">
        <v>179</v>
      </c>
      <c r="P58" s="4">
        <v>25</v>
      </c>
      <c r="Q58" s="11"/>
      <c r="R58" s="185"/>
      <c r="S58" s="5"/>
      <c r="T58" s="29"/>
      <c r="U58" s="29"/>
      <c r="V58" s="29"/>
      <c r="W58" s="29"/>
      <c r="X58" s="29"/>
      <c r="Y58" s="29"/>
      <c r="Z58" s="51"/>
      <c r="AA58" s="4">
        <f>H58</f>
        <v>7198</v>
      </c>
      <c r="AB58" s="4"/>
      <c r="AC58" s="4">
        <f>J58</f>
        <v>7198</v>
      </c>
      <c r="AD58" s="4">
        <f>L58*AC58</f>
        <v>143960</v>
      </c>
      <c r="AE58" s="4">
        <f>N58*AC58</f>
        <v>1655.54</v>
      </c>
      <c r="AF58" s="4">
        <f>O58*AC58</f>
        <v>1288442</v>
      </c>
      <c r="AG58" s="4">
        <f>P58*AC58</f>
        <v>179950</v>
      </c>
    </row>
    <row r="59" spans="2:41" ht="12.75">
      <c r="B59" s="154"/>
      <c r="C59" s="155"/>
      <c r="D59" s="4"/>
      <c r="E59" s="7"/>
      <c r="F59" s="181"/>
      <c r="G59" s="8"/>
      <c r="H59" s="4"/>
      <c r="I59" s="4"/>
      <c r="J59" s="5"/>
      <c r="K59" s="188"/>
      <c r="L59" s="4"/>
      <c r="M59" s="4"/>
      <c r="N59" s="4"/>
      <c r="O59" s="4"/>
      <c r="P59" s="4"/>
      <c r="Q59" s="11"/>
      <c r="R59" s="185"/>
      <c r="S59" s="5"/>
      <c r="T59" s="29"/>
      <c r="U59" s="29"/>
      <c r="V59" s="29"/>
      <c r="W59" s="29"/>
      <c r="X59" s="29"/>
      <c r="Y59" s="29"/>
      <c r="Z59" s="51"/>
      <c r="AA59" s="4"/>
      <c r="AB59" s="4"/>
      <c r="AC59" s="4"/>
      <c r="AD59" s="4"/>
      <c r="AE59" s="4"/>
      <c r="AF59" s="4"/>
      <c r="AG59" s="4"/>
      <c r="AI59" s="189">
        <f aca="true" t="shared" si="0" ref="AI59:AO59">SUM(AI16:AI57)</f>
        <v>14243</v>
      </c>
      <c r="AJ59" s="189">
        <f t="shared" si="0"/>
        <v>5102</v>
      </c>
      <c r="AK59" s="189">
        <f t="shared" si="0"/>
        <v>19345</v>
      </c>
      <c r="AL59" s="149">
        <f t="shared" si="0"/>
        <v>386900</v>
      </c>
      <c r="AM59" s="149">
        <f t="shared" si="0"/>
        <v>19602.289999999997</v>
      </c>
      <c r="AN59" s="149">
        <f t="shared" si="0"/>
        <v>2707527</v>
      </c>
      <c r="AO59" s="149">
        <f t="shared" si="0"/>
        <v>408165</v>
      </c>
    </row>
    <row r="60" spans="2:41" ht="12.75">
      <c r="B60" s="154"/>
      <c r="C60" s="155"/>
      <c r="D60" s="4"/>
      <c r="E60" s="7"/>
      <c r="F60" s="181"/>
      <c r="G60" s="8"/>
      <c r="H60" s="4"/>
      <c r="I60" s="4"/>
      <c r="J60" s="5"/>
      <c r="K60" s="188"/>
      <c r="L60" s="4"/>
      <c r="M60" s="4"/>
      <c r="N60" s="4"/>
      <c r="O60" s="4"/>
      <c r="P60" s="4"/>
      <c r="Q60" s="11"/>
      <c r="R60" s="185"/>
      <c r="S60" s="5"/>
      <c r="T60" s="29"/>
      <c r="U60" s="29"/>
      <c r="V60" s="29"/>
      <c r="W60" s="29"/>
      <c r="X60" s="29"/>
      <c r="Y60" s="29"/>
      <c r="Z60" s="51"/>
      <c r="AA60" s="4"/>
      <c r="AB60" s="4"/>
      <c r="AC60" s="4"/>
      <c r="AD60" s="4"/>
      <c r="AE60" s="4"/>
      <c r="AF60" s="4"/>
      <c r="AG60" s="4"/>
      <c r="AL60" s="190">
        <f>AL59/$AK$59</f>
        <v>20</v>
      </c>
      <c r="AM60" s="191">
        <f>AM59/$AK$59</f>
        <v>1.0133000775394156</v>
      </c>
      <c r="AN60" s="192">
        <f>AN59/$AK$59</f>
        <v>139.96004135435513</v>
      </c>
      <c r="AO60" s="192">
        <f>AO59/$AK$59</f>
        <v>21.09925045231326</v>
      </c>
    </row>
    <row r="61" spans="2:33" ht="12.75">
      <c r="B61" s="3"/>
      <c r="C61" s="3"/>
      <c r="D61" s="4"/>
      <c r="E61" s="7"/>
      <c r="F61" s="181"/>
      <c r="G61" s="8"/>
      <c r="H61" s="4"/>
      <c r="I61" s="4"/>
      <c r="J61" s="5"/>
      <c r="K61" s="188"/>
      <c r="L61" s="4"/>
      <c r="M61" s="4"/>
      <c r="N61" s="4"/>
      <c r="O61" s="4"/>
      <c r="P61" s="4"/>
      <c r="Q61" s="11"/>
      <c r="R61" s="185"/>
      <c r="S61" s="5"/>
      <c r="T61" s="29"/>
      <c r="U61" s="29"/>
      <c r="V61" s="29"/>
      <c r="W61" s="29"/>
      <c r="X61" s="29"/>
      <c r="Y61" s="29"/>
      <c r="Z61" s="51"/>
      <c r="AA61" s="4"/>
      <c r="AB61" s="4"/>
      <c r="AC61" s="4"/>
      <c r="AD61" s="4"/>
      <c r="AE61" s="4"/>
      <c r="AF61" s="4"/>
      <c r="AG61" s="4"/>
    </row>
    <row r="62" spans="2:33" ht="12.75">
      <c r="B62" s="3" t="s">
        <v>350</v>
      </c>
      <c r="C62" s="3" t="s">
        <v>345</v>
      </c>
      <c r="D62" s="4" t="s">
        <v>347</v>
      </c>
      <c r="E62" s="7" t="s">
        <v>36</v>
      </c>
      <c r="F62" s="181">
        <v>1</v>
      </c>
      <c r="G62" s="182" t="s">
        <v>320</v>
      </c>
      <c r="H62" s="4"/>
      <c r="I62" s="4">
        <v>2335</v>
      </c>
      <c r="J62" s="5">
        <v>2335</v>
      </c>
      <c r="K62" s="193"/>
      <c r="L62" s="4">
        <v>20</v>
      </c>
      <c r="M62" s="4">
        <v>7.63</v>
      </c>
      <c r="N62" s="4">
        <v>2.3</v>
      </c>
      <c r="O62" s="7">
        <v>2488</v>
      </c>
      <c r="P62" s="4">
        <v>95</v>
      </c>
      <c r="Q62" s="11" t="s">
        <v>333</v>
      </c>
      <c r="R62" s="185"/>
      <c r="S62" s="5"/>
      <c r="T62" s="29">
        <f>I62</f>
        <v>2335</v>
      </c>
      <c r="U62" s="29">
        <f>J62</f>
        <v>2335</v>
      </c>
      <c r="V62" s="29">
        <f>L62*U62</f>
        <v>46700</v>
      </c>
      <c r="W62" s="29">
        <f>N62*U62</f>
        <v>5370.5</v>
      </c>
      <c r="X62" s="29">
        <f>O62*U62</f>
        <v>5809480</v>
      </c>
      <c r="Y62" s="29">
        <f>P62*U62</f>
        <v>221825</v>
      </c>
      <c r="Z62" s="51"/>
      <c r="AA62" s="4"/>
      <c r="AB62" s="4"/>
      <c r="AC62" s="4"/>
      <c r="AD62" s="4"/>
      <c r="AE62" s="4"/>
      <c r="AF62" s="4"/>
      <c r="AG62" s="4"/>
    </row>
    <row r="63" spans="2:33" ht="12.75">
      <c r="B63" s="154" t="s">
        <v>157</v>
      </c>
      <c r="C63" s="155">
        <f>SUM(H62:I69)</f>
        <v>23666</v>
      </c>
      <c r="D63" s="4" t="s">
        <v>295</v>
      </c>
      <c r="E63" s="7"/>
      <c r="F63" s="181">
        <v>2</v>
      </c>
      <c r="G63" s="182" t="s">
        <v>328</v>
      </c>
      <c r="H63" s="4"/>
      <c r="I63" s="4">
        <v>5256</v>
      </c>
      <c r="J63" s="5">
        <v>5256</v>
      </c>
      <c r="K63" s="193"/>
      <c r="L63" s="4">
        <v>20</v>
      </c>
      <c r="M63" s="4">
        <v>8.3</v>
      </c>
      <c r="N63" s="4">
        <v>3.2</v>
      </c>
      <c r="O63" s="7">
        <v>2488</v>
      </c>
      <c r="P63" s="4">
        <v>110</v>
      </c>
      <c r="Q63" s="11"/>
      <c r="R63" s="185"/>
      <c r="S63" s="5"/>
      <c r="T63" s="29">
        <f>I63</f>
        <v>5256</v>
      </c>
      <c r="U63" s="29">
        <f>J63</f>
        <v>5256</v>
      </c>
      <c r="V63" s="29">
        <f>L63*U63</f>
        <v>105120</v>
      </c>
      <c r="W63" s="29">
        <f>N63*U63</f>
        <v>16819.2</v>
      </c>
      <c r="X63" s="29">
        <f>O63*U63</f>
        <v>13076928</v>
      </c>
      <c r="Y63" s="29">
        <f>P63*U63</f>
        <v>578160</v>
      </c>
      <c r="Z63" s="51"/>
      <c r="AA63" s="4"/>
      <c r="AB63" s="4"/>
      <c r="AC63" s="4"/>
      <c r="AD63" s="4"/>
      <c r="AE63" s="4"/>
      <c r="AF63" s="4"/>
      <c r="AG63" s="4"/>
    </row>
    <row r="64" spans="2:33" ht="12.75">
      <c r="B64" s="154" t="s">
        <v>159</v>
      </c>
      <c r="C64" s="155">
        <f>SUM(J62:K69)</f>
        <v>23666</v>
      </c>
      <c r="D64" s="4" t="s">
        <v>301</v>
      </c>
      <c r="E64" s="7"/>
      <c r="F64" s="181">
        <v>3</v>
      </c>
      <c r="G64" s="8" t="s">
        <v>308</v>
      </c>
      <c r="H64" s="4">
        <v>2335</v>
      </c>
      <c r="I64" s="4"/>
      <c r="J64" s="5">
        <v>2335</v>
      </c>
      <c r="K64" s="193"/>
      <c r="L64" s="4">
        <v>20</v>
      </c>
      <c r="M64" s="4">
        <v>7.63</v>
      </c>
      <c r="N64" s="4">
        <v>0.3</v>
      </c>
      <c r="O64" s="4">
        <v>987</v>
      </c>
      <c r="P64" s="4">
        <v>33</v>
      </c>
      <c r="Q64" s="11"/>
      <c r="R64" s="185"/>
      <c r="S64" s="5"/>
      <c r="T64" s="29"/>
      <c r="U64" s="29"/>
      <c r="V64" s="29"/>
      <c r="W64" s="29"/>
      <c r="X64" s="29"/>
      <c r="Y64" s="29"/>
      <c r="Z64" s="51"/>
      <c r="AA64" s="4">
        <f aca="true" t="shared" si="1" ref="AA64:AA69">H64</f>
        <v>2335</v>
      </c>
      <c r="AB64" s="4"/>
      <c r="AC64" s="4">
        <f aca="true" t="shared" si="2" ref="AC64:AC69">J64</f>
        <v>2335</v>
      </c>
      <c r="AD64" s="4">
        <f aca="true" t="shared" si="3" ref="AD64:AD69">L64*AC64</f>
        <v>46700</v>
      </c>
      <c r="AE64" s="4">
        <f aca="true" t="shared" si="4" ref="AE64:AE69">N64*AC64</f>
        <v>700.5</v>
      </c>
      <c r="AF64" s="4">
        <f aca="true" t="shared" si="5" ref="AF64:AF69">O64*AC64</f>
        <v>2304645</v>
      </c>
      <c r="AG64" s="4">
        <f aca="true" t="shared" si="6" ref="AG64:AG69">P64*AC64</f>
        <v>77055</v>
      </c>
    </row>
    <row r="65" spans="2:33" ht="12.75">
      <c r="B65" s="3"/>
      <c r="C65" s="3"/>
      <c r="D65" s="4"/>
      <c r="E65" s="7"/>
      <c r="F65" s="181">
        <v>4</v>
      </c>
      <c r="G65" s="8" t="s">
        <v>336</v>
      </c>
      <c r="H65" s="4">
        <v>2335</v>
      </c>
      <c r="I65" s="4"/>
      <c r="J65" s="5">
        <v>2335</v>
      </c>
      <c r="K65" s="193"/>
      <c r="L65" s="4">
        <v>20</v>
      </c>
      <c r="M65" s="4">
        <v>7.63</v>
      </c>
      <c r="N65" s="4">
        <v>0.3</v>
      </c>
      <c r="O65" s="4">
        <v>430</v>
      </c>
      <c r="P65" s="4">
        <v>30</v>
      </c>
      <c r="Q65" s="11"/>
      <c r="R65" s="185"/>
      <c r="S65" s="5"/>
      <c r="T65" s="29"/>
      <c r="U65" s="29"/>
      <c r="V65" s="29"/>
      <c r="W65" s="29"/>
      <c r="X65" s="29"/>
      <c r="Y65" s="29"/>
      <c r="Z65" s="51"/>
      <c r="AA65" s="4">
        <f t="shared" si="1"/>
        <v>2335</v>
      </c>
      <c r="AB65" s="4"/>
      <c r="AC65" s="4">
        <f t="shared" si="2"/>
        <v>2335</v>
      </c>
      <c r="AD65" s="4">
        <f t="shared" si="3"/>
        <v>46700</v>
      </c>
      <c r="AE65" s="4">
        <f t="shared" si="4"/>
        <v>700.5</v>
      </c>
      <c r="AF65" s="4">
        <f t="shared" si="5"/>
        <v>1004050</v>
      </c>
      <c r="AG65" s="4">
        <f t="shared" si="6"/>
        <v>70050</v>
      </c>
    </row>
    <row r="66" spans="2:33" ht="12.75">
      <c r="B66" s="3"/>
      <c r="C66" s="3"/>
      <c r="D66" s="4"/>
      <c r="E66" s="7"/>
      <c r="F66" s="181">
        <v>5</v>
      </c>
      <c r="G66" s="8" t="s">
        <v>343</v>
      </c>
      <c r="H66" s="4">
        <v>2335</v>
      </c>
      <c r="I66" s="4"/>
      <c r="J66" s="5">
        <v>2335</v>
      </c>
      <c r="K66" s="193"/>
      <c r="L66" s="4">
        <v>20</v>
      </c>
      <c r="M66" s="4">
        <v>7.63</v>
      </c>
      <c r="N66" s="4">
        <v>0.3</v>
      </c>
      <c r="O66" s="4">
        <v>430</v>
      </c>
      <c r="P66" s="4">
        <v>30</v>
      </c>
      <c r="Q66" s="11"/>
      <c r="R66" s="185"/>
      <c r="S66" s="5"/>
      <c r="T66" s="29"/>
      <c r="U66" s="29"/>
      <c r="V66" s="29"/>
      <c r="W66" s="29"/>
      <c r="X66" s="29"/>
      <c r="Y66" s="29"/>
      <c r="Z66" s="51"/>
      <c r="AA66" s="4">
        <f t="shared" si="1"/>
        <v>2335</v>
      </c>
      <c r="AB66" s="4"/>
      <c r="AC66" s="4">
        <f t="shared" si="2"/>
        <v>2335</v>
      </c>
      <c r="AD66" s="4">
        <f t="shared" si="3"/>
        <v>46700</v>
      </c>
      <c r="AE66" s="4">
        <f t="shared" si="4"/>
        <v>700.5</v>
      </c>
      <c r="AF66" s="4">
        <f t="shared" si="5"/>
        <v>1004050</v>
      </c>
      <c r="AG66" s="4">
        <f t="shared" si="6"/>
        <v>70050</v>
      </c>
    </row>
    <row r="67" spans="2:33" ht="12.75">
      <c r="B67" s="3"/>
      <c r="C67" s="3"/>
      <c r="D67" s="4"/>
      <c r="E67" s="7"/>
      <c r="F67" s="181">
        <v>6</v>
      </c>
      <c r="G67" s="8" t="s">
        <v>334</v>
      </c>
      <c r="H67" s="4">
        <v>2335</v>
      </c>
      <c r="I67" s="4"/>
      <c r="J67" s="5">
        <v>2335</v>
      </c>
      <c r="K67" s="193"/>
      <c r="L67" s="4">
        <v>20</v>
      </c>
      <c r="M67" s="4">
        <v>7.43</v>
      </c>
      <c r="N67" s="4">
        <v>0.21</v>
      </c>
      <c r="O67" s="4">
        <v>110</v>
      </c>
      <c r="P67" s="4">
        <v>10</v>
      </c>
      <c r="Q67" s="11" t="s">
        <v>351</v>
      </c>
      <c r="R67" s="185"/>
      <c r="S67" s="5"/>
      <c r="T67" s="29"/>
      <c r="U67" s="29"/>
      <c r="V67" s="29"/>
      <c r="W67" s="29"/>
      <c r="X67" s="29"/>
      <c r="Y67" s="29"/>
      <c r="Z67" s="51"/>
      <c r="AA67" s="4">
        <f t="shared" si="1"/>
        <v>2335</v>
      </c>
      <c r="AB67" s="4"/>
      <c r="AC67" s="4">
        <f t="shared" si="2"/>
        <v>2335</v>
      </c>
      <c r="AD67" s="4">
        <f t="shared" si="3"/>
        <v>46700</v>
      </c>
      <c r="AE67" s="4">
        <f t="shared" si="4"/>
        <v>490.34999999999997</v>
      </c>
      <c r="AF67" s="4">
        <f t="shared" si="5"/>
        <v>256850</v>
      </c>
      <c r="AG67" s="4">
        <f t="shared" si="6"/>
        <v>23350</v>
      </c>
    </row>
    <row r="68" spans="2:33" ht="12.75">
      <c r="B68" s="3"/>
      <c r="C68" s="3"/>
      <c r="D68" s="4"/>
      <c r="E68" s="7"/>
      <c r="F68" s="181">
        <v>7</v>
      </c>
      <c r="G68" s="8" t="s">
        <v>328</v>
      </c>
      <c r="H68" s="4">
        <v>4400</v>
      </c>
      <c r="I68" s="4"/>
      <c r="J68" s="5">
        <v>4400</v>
      </c>
      <c r="K68" s="193"/>
      <c r="L68" s="4">
        <v>20</v>
      </c>
      <c r="M68" s="4">
        <v>7.6</v>
      </c>
      <c r="N68" s="4">
        <v>0.23</v>
      </c>
      <c r="O68" s="4">
        <v>110</v>
      </c>
      <c r="P68" s="4">
        <v>20</v>
      </c>
      <c r="Q68" s="11"/>
      <c r="R68" s="185"/>
      <c r="S68" s="5"/>
      <c r="T68" s="29"/>
      <c r="U68" s="29"/>
      <c r="V68" s="29"/>
      <c r="W68" s="29"/>
      <c r="X68" s="29"/>
      <c r="Y68" s="29"/>
      <c r="Z68" s="51"/>
      <c r="AA68" s="4">
        <f t="shared" si="1"/>
        <v>4400</v>
      </c>
      <c r="AB68" s="4"/>
      <c r="AC68" s="4">
        <f t="shared" si="2"/>
        <v>4400</v>
      </c>
      <c r="AD68" s="4">
        <f t="shared" si="3"/>
        <v>88000</v>
      </c>
      <c r="AE68" s="4">
        <f t="shared" si="4"/>
        <v>1012</v>
      </c>
      <c r="AF68" s="4">
        <f t="shared" si="5"/>
        <v>484000</v>
      </c>
      <c r="AG68" s="4">
        <f t="shared" si="6"/>
        <v>88000</v>
      </c>
    </row>
    <row r="69" spans="2:33" ht="12.75">
      <c r="B69" s="3"/>
      <c r="C69" s="3"/>
      <c r="D69" s="4"/>
      <c r="E69" s="7"/>
      <c r="F69" s="181">
        <v>8</v>
      </c>
      <c r="G69" s="8" t="s">
        <v>352</v>
      </c>
      <c r="H69" s="4">
        <v>2335</v>
      </c>
      <c r="I69" s="4"/>
      <c r="J69" s="5">
        <v>2335</v>
      </c>
      <c r="K69" s="193"/>
      <c r="L69" s="4">
        <v>20</v>
      </c>
      <c r="M69" s="4">
        <v>7.43</v>
      </c>
      <c r="N69" s="4">
        <v>0.21</v>
      </c>
      <c r="O69" s="4">
        <v>120</v>
      </c>
      <c r="P69" s="4">
        <v>10</v>
      </c>
      <c r="Q69" s="11"/>
      <c r="R69" s="185"/>
      <c r="S69" s="5"/>
      <c r="T69" s="29"/>
      <c r="U69" s="29"/>
      <c r="V69" s="29"/>
      <c r="W69" s="29"/>
      <c r="X69" s="29"/>
      <c r="Y69" s="29"/>
      <c r="Z69" s="51"/>
      <c r="AA69" s="4">
        <f t="shared" si="1"/>
        <v>2335</v>
      </c>
      <c r="AB69" s="4"/>
      <c r="AC69" s="4">
        <f t="shared" si="2"/>
        <v>2335</v>
      </c>
      <c r="AD69" s="4">
        <f t="shared" si="3"/>
        <v>46700</v>
      </c>
      <c r="AE69" s="4">
        <f t="shared" si="4"/>
        <v>490.34999999999997</v>
      </c>
      <c r="AF69" s="4">
        <f t="shared" si="5"/>
        <v>280200</v>
      </c>
      <c r="AG69" s="4">
        <f t="shared" si="6"/>
        <v>23350</v>
      </c>
    </row>
    <row r="70" spans="2:33" ht="12.75">
      <c r="B70" s="3"/>
      <c r="C70" s="3"/>
      <c r="D70" s="4"/>
      <c r="E70" s="7"/>
      <c r="F70" s="181"/>
      <c r="G70" s="8"/>
      <c r="H70" s="4"/>
      <c r="I70" s="4"/>
      <c r="J70" s="5"/>
      <c r="K70" s="193"/>
      <c r="L70" s="4"/>
      <c r="M70" s="4"/>
      <c r="N70" s="4"/>
      <c r="O70" s="4"/>
      <c r="P70" s="4"/>
      <c r="Q70" s="11"/>
      <c r="R70" s="185"/>
      <c r="S70" s="5"/>
      <c r="T70" s="29"/>
      <c r="U70" s="29"/>
      <c r="V70" s="29"/>
      <c r="W70" s="29"/>
      <c r="X70" s="29"/>
      <c r="Y70" s="29"/>
      <c r="Z70" s="51"/>
      <c r="AA70" s="4"/>
      <c r="AB70" s="4"/>
      <c r="AC70" s="4"/>
      <c r="AD70" s="4"/>
      <c r="AE70" s="4"/>
      <c r="AF70" s="4"/>
      <c r="AG70" s="4"/>
    </row>
    <row r="71" spans="2:33" ht="12.75">
      <c r="B71" s="3" t="s">
        <v>353</v>
      </c>
      <c r="C71" s="180" t="s">
        <v>354</v>
      </c>
      <c r="D71" s="4" t="s">
        <v>355</v>
      </c>
      <c r="E71" s="7" t="s">
        <v>298</v>
      </c>
      <c r="F71" s="181">
        <v>1</v>
      </c>
      <c r="G71" s="182" t="s">
        <v>141</v>
      </c>
      <c r="H71" s="4"/>
      <c r="I71" s="4">
        <v>738</v>
      </c>
      <c r="J71" s="5">
        <v>738</v>
      </c>
      <c r="K71" s="193"/>
      <c r="L71" s="4">
        <v>60</v>
      </c>
      <c r="M71" s="4">
        <v>7.63</v>
      </c>
      <c r="N71" s="4">
        <v>0.3</v>
      </c>
      <c r="O71" s="7">
        <v>7920</v>
      </c>
      <c r="P71" s="4">
        <v>60</v>
      </c>
      <c r="Q71" s="11"/>
      <c r="R71" s="185"/>
      <c r="S71" s="5"/>
      <c r="T71" s="29">
        <f>I71</f>
        <v>738</v>
      </c>
      <c r="U71" s="29">
        <f>J71</f>
        <v>738</v>
      </c>
      <c r="V71" s="29">
        <f>L71*U71</f>
        <v>44280</v>
      </c>
      <c r="W71" s="29">
        <f>N71*U71</f>
        <v>221.4</v>
      </c>
      <c r="X71" s="29">
        <f>O71*U71</f>
        <v>5844960</v>
      </c>
      <c r="Y71" s="29">
        <f>P71*U71</f>
        <v>44280</v>
      </c>
      <c r="Z71" s="51"/>
      <c r="AA71" s="4"/>
      <c r="AB71" s="4"/>
      <c r="AC71" s="4"/>
      <c r="AD71" s="4"/>
      <c r="AE71" s="4"/>
      <c r="AF71" s="4"/>
      <c r="AG71" s="4"/>
    </row>
    <row r="72" spans="2:33" ht="12.75">
      <c r="B72" s="154" t="s">
        <v>157</v>
      </c>
      <c r="C72" s="155">
        <f>SUM(H71:I72)</f>
        <v>2138</v>
      </c>
      <c r="D72" s="4" t="s">
        <v>356</v>
      </c>
      <c r="E72" s="7"/>
      <c r="F72" s="181">
        <v>2</v>
      </c>
      <c r="G72" s="8" t="s">
        <v>328</v>
      </c>
      <c r="H72" s="4">
        <v>1400</v>
      </c>
      <c r="I72" s="4"/>
      <c r="J72" s="5">
        <v>1400</v>
      </c>
      <c r="K72" s="193"/>
      <c r="L72" s="4">
        <v>20</v>
      </c>
      <c r="M72" s="4">
        <v>7.6</v>
      </c>
      <c r="N72" s="4">
        <v>0.23</v>
      </c>
      <c r="O72" s="4">
        <v>179</v>
      </c>
      <c r="P72" s="4">
        <v>25</v>
      </c>
      <c r="Q72" s="11"/>
      <c r="R72" s="185"/>
      <c r="S72" s="5"/>
      <c r="T72" s="29"/>
      <c r="U72" s="29"/>
      <c r="V72" s="29"/>
      <c r="W72" s="29"/>
      <c r="X72" s="29"/>
      <c r="Y72" s="29"/>
      <c r="Z72" s="51"/>
      <c r="AA72" s="4">
        <f>H72</f>
        <v>1400</v>
      </c>
      <c r="AB72" s="4"/>
      <c r="AC72" s="4">
        <f>J72</f>
        <v>1400</v>
      </c>
      <c r="AD72" s="4">
        <f>L72*AC72</f>
        <v>28000</v>
      </c>
      <c r="AE72" s="4">
        <f>N72*AC72</f>
        <v>322</v>
      </c>
      <c r="AF72" s="4">
        <f>O72*AC72</f>
        <v>250600</v>
      </c>
      <c r="AG72" s="4">
        <f>P72*AC72</f>
        <v>35000</v>
      </c>
    </row>
    <row r="73" spans="2:33" ht="12.75">
      <c r="B73" s="154" t="s">
        <v>159</v>
      </c>
      <c r="C73" s="155">
        <f>SUM(J71:K72)</f>
        <v>2138</v>
      </c>
      <c r="D73" s="4"/>
      <c r="E73" s="7"/>
      <c r="F73" s="181"/>
      <c r="G73" s="8"/>
      <c r="H73" s="4"/>
      <c r="I73" s="4"/>
      <c r="J73" s="5"/>
      <c r="K73" s="188"/>
      <c r="L73" s="4"/>
      <c r="M73" s="4"/>
      <c r="N73" s="4"/>
      <c r="O73" s="4"/>
      <c r="P73" s="4"/>
      <c r="Q73" s="11"/>
      <c r="R73" s="185"/>
      <c r="S73" s="5"/>
      <c r="T73" s="29"/>
      <c r="U73" s="29"/>
      <c r="V73" s="29"/>
      <c r="W73" s="29"/>
      <c r="X73" s="29"/>
      <c r="Y73" s="29"/>
      <c r="Z73" s="51"/>
      <c r="AA73" s="4"/>
      <c r="AB73" s="4"/>
      <c r="AC73" s="4"/>
      <c r="AD73" s="4"/>
      <c r="AE73" s="4"/>
      <c r="AF73" s="4"/>
      <c r="AG73" s="4"/>
    </row>
    <row r="74" spans="2:33" ht="12.75">
      <c r="B74" s="3" t="s">
        <v>357</v>
      </c>
      <c r="C74" s="180" t="s">
        <v>358</v>
      </c>
      <c r="D74" s="4" t="s">
        <v>355</v>
      </c>
      <c r="E74" s="7" t="s">
        <v>298</v>
      </c>
      <c r="F74" s="181">
        <v>1</v>
      </c>
      <c r="G74" s="182" t="s">
        <v>141</v>
      </c>
      <c r="H74" s="4"/>
      <c r="I74" s="4">
        <v>590</v>
      </c>
      <c r="J74" s="5">
        <v>590</v>
      </c>
      <c r="K74" s="188"/>
      <c r="L74" s="4">
        <v>60</v>
      </c>
      <c r="M74" s="4">
        <v>7.63</v>
      </c>
      <c r="N74" s="4">
        <v>0.3</v>
      </c>
      <c r="O74" s="7">
        <v>7920</v>
      </c>
      <c r="P74" s="4">
        <v>60</v>
      </c>
      <c r="Q74" s="11"/>
      <c r="R74" s="185"/>
      <c r="S74" s="5"/>
      <c r="T74" s="29">
        <f>I74</f>
        <v>590</v>
      </c>
      <c r="U74" s="29">
        <f>J74</f>
        <v>590</v>
      </c>
      <c r="V74" s="29">
        <f>L74*U74</f>
        <v>35400</v>
      </c>
      <c r="W74" s="29">
        <f>N74*U74</f>
        <v>177</v>
      </c>
      <c r="X74" s="29">
        <f>O74*U74</f>
        <v>4672800</v>
      </c>
      <c r="Y74" s="29">
        <f>P74*U74</f>
        <v>35400</v>
      </c>
      <c r="Z74" s="51"/>
      <c r="AA74" s="4"/>
      <c r="AB74" s="4"/>
      <c r="AC74" s="4"/>
      <c r="AD74" s="4"/>
      <c r="AE74" s="4"/>
      <c r="AF74" s="4"/>
      <c r="AG74" s="4"/>
    </row>
    <row r="75" spans="2:33" ht="12.75">
      <c r="B75" s="154" t="s">
        <v>157</v>
      </c>
      <c r="C75" s="155">
        <f>SUM(H74:I75)</f>
        <v>3419</v>
      </c>
      <c r="D75" s="4" t="s">
        <v>356</v>
      </c>
      <c r="E75" s="7"/>
      <c r="F75" s="181">
        <v>2</v>
      </c>
      <c r="G75" s="8" t="s">
        <v>328</v>
      </c>
      <c r="H75" s="4">
        <v>2829</v>
      </c>
      <c r="I75" s="4"/>
      <c r="J75" s="5">
        <v>2829</v>
      </c>
      <c r="K75" s="188"/>
      <c r="L75" s="4">
        <v>20</v>
      </c>
      <c r="M75" s="4">
        <v>7.6</v>
      </c>
      <c r="N75" s="4">
        <v>0.23</v>
      </c>
      <c r="O75" s="4">
        <v>129</v>
      </c>
      <c r="P75" s="4">
        <v>25</v>
      </c>
      <c r="Q75" s="11"/>
      <c r="R75" s="185"/>
      <c r="S75" s="5"/>
      <c r="T75" s="29"/>
      <c r="U75" s="29"/>
      <c r="V75" s="29"/>
      <c r="W75" s="29"/>
      <c r="X75" s="29"/>
      <c r="Y75" s="29"/>
      <c r="Z75" s="51"/>
      <c r="AA75" s="4">
        <f>H75</f>
        <v>2829</v>
      </c>
      <c r="AB75" s="4"/>
      <c r="AC75" s="4">
        <f>J75</f>
        <v>2829</v>
      </c>
      <c r="AD75" s="4">
        <f>L75*AC75</f>
        <v>56580</v>
      </c>
      <c r="AE75" s="4">
        <f>N75*AC75</f>
        <v>650.6700000000001</v>
      </c>
      <c r="AF75" s="4">
        <f>O75*AC75</f>
        <v>364941</v>
      </c>
      <c r="AG75" s="4">
        <f>P75*AC75</f>
        <v>70725</v>
      </c>
    </row>
    <row r="76" spans="2:33" ht="12.75">
      <c r="B76" s="154" t="s">
        <v>159</v>
      </c>
      <c r="C76" s="155">
        <f>SUM(J74:K75)</f>
        <v>3419</v>
      </c>
      <c r="D76" s="4"/>
      <c r="E76" s="7"/>
      <c r="F76" s="181"/>
      <c r="G76" s="8"/>
      <c r="H76" s="4"/>
      <c r="I76" s="4"/>
      <c r="J76" s="5"/>
      <c r="K76" s="188"/>
      <c r="L76" s="4"/>
      <c r="M76" s="4"/>
      <c r="N76" s="4"/>
      <c r="O76" s="4"/>
      <c r="P76" s="4"/>
      <c r="Q76" s="11"/>
      <c r="R76" s="185"/>
      <c r="S76" s="5"/>
      <c r="T76" s="29"/>
      <c r="U76" s="29"/>
      <c r="V76" s="29"/>
      <c r="W76" s="29"/>
      <c r="X76" s="29"/>
      <c r="Y76" s="29"/>
      <c r="Z76" s="51"/>
      <c r="AA76" s="4"/>
      <c r="AB76" s="4"/>
      <c r="AC76" s="4"/>
      <c r="AD76" s="4"/>
      <c r="AE76" s="4"/>
      <c r="AF76" s="4"/>
      <c r="AG76" s="4"/>
    </row>
    <row r="77" spans="2:33" ht="12.75">
      <c r="B77" s="3" t="s">
        <v>359</v>
      </c>
      <c r="C77" s="180" t="s">
        <v>360</v>
      </c>
      <c r="D77" s="4" t="s">
        <v>361</v>
      </c>
      <c r="E77" s="7" t="s">
        <v>298</v>
      </c>
      <c r="F77" s="181">
        <v>1</v>
      </c>
      <c r="G77" s="182" t="s">
        <v>362</v>
      </c>
      <c r="H77" s="4"/>
      <c r="I77" s="4">
        <v>780</v>
      </c>
      <c r="J77" s="5">
        <v>780</v>
      </c>
      <c r="K77" s="188"/>
      <c r="L77" s="4">
        <v>60</v>
      </c>
      <c r="M77" s="4">
        <v>7.63</v>
      </c>
      <c r="N77" s="4">
        <v>0.3</v>
      </c>
      <c r="O77" s="7">
        <v>9600</v>
      </c>
      <c r="P77" s="4">
        <v>60</v>
      </c>
      <c r="Q77" s="11"/>
      <c r="R77" s="185"/>
      <c r="S77" s="5"/>
      <c r="T77" s="29">
        <f>I77</f>
        <v>780</v>
      </c>
      <c r="U77" s="29">
        <f>J77</f>
        <v>780</v>
      </c>
      <c r="V77" s="29">
        <f>L77*U77</f>
        <v>46800</v>
      </c>
      <c r="W77" s="29">
        <f>N77*U77</f>
        <v>234</v>
      </c>
      <c r="X77" s="29">
        <f>O77*U77</f>
        <v>7488000</v>
      </c>
      <c r="Y77" s="29">
        <f>P77*U77</f>
        <v>46800</v>
      </c>
      <c r="Z77" s="51"/>
      <c r="AA77" s="4"/>
      <c r="AB77" s="4"/>
      <c r="AC77" s="4"/>
      <c r="AD77" s="4"/>
      <c r="AE77" s="4"/>
      <c r="AF77" s="4"/>
      <c r="AG77" s="4"/>
    </row>
    <row r="78" spans="2:33" ht="12.75">
      <c r="B78" s="154" t="s">
        <v>157</v>
      </c>
      <c r="C78" s="155">
        <f>SUM(H77:I78)</f>
        <v>9417</v>
      </c>
      <c r="D78" s="4" t="s">
        <v>356</v>
      </c>
      <c r="E78" s="7"/>
      <c r="F78" s="181">
        <v>2</v>
      </c>
      <c r="G78" s="8" t="s">
        <v>328</v>
      </c>
      <c r="H78" s="4">
        <v>8637</v>
      </c>
      <c r="I78" s="4"/>
      <c r="J78" s="5">
        <v>8637</v>
      </c>
      <c r="K78" s="188"/>
      <c r="L78" s="4">
        <v>20</v>
      </c>
      <c r="M78" s="4">
        <v>7.6</v>
      </c>
      <c r="N78" s="4">
        <v>0.23</v>
      </c>
      <c r="O78" s="4">
        <v>233</v>
      </c>
      <c r="P78" s="4">
        <v>25</v>
      </c>
      <c r="Q78" s="11"/>
      <c r="R78" s="185"/>
      <c r="S78" s="5"/>
      <c r="T78" s="29"/>
      <c r="U78" s="29"/>
      <c r="V78" s="29"/>
      <c r="W78" s="29"/>
      <c r="X78" s="29"/>
      <c r="Y78" s="29"/>
      <c r="Z78" s="51"/>
      <c r="AA78" s="4">
        <f>H78</f>
        <v>8637</v>
      </c>
      <c r="AB78" s="4"/>
      <c r="AC78" s="4">
        <f>J78</f>
        <v>8637</v>
      </c>
      <c r="AD78" s="4">
        <f>L78*AC78</f>
        <v>172740</v>
      </c>
      <c r="AE78" s="4">
        <f>N78*AC78</f>
        <v>1986.51</v>
      </c>
      <c r="AF78" s="4">
        <f>O78*AC78</f>
        <v>2012421</v>
      </c>
      <c r="AG78" s="4">
        <f>P78*AC78</f>
        <v>215925</v>
      </c>
    </row>
    <row r="79" spans="2:33" ht="12.75">
      <c r="B79" s="154" t="s">
        <v>159</v>
      </c>
      <c r="C79" s="155">
        <f>SUM(J77:K78)</f>
        <v>9417</v>
      </c>
      <c r="D79" s="4"/>
      <c r="E79" s="7"/>
      <c r="F79" s="181"/>
      <c r="G79" s="8"/>
      <c r="H79" s="4"/>
      <c r="I79" s="4"/>
      <c r="J79" s="5"/>
      <c r="K79" s="188"/>
      <c r="L79" s="4"/>
      <c r="M79" s="4"/>
      <c r="N79" s="4"/>
      <c r="O79" s="4"/>
      <c r="P79" s="4"/>
      <c r="Q79" s="11"/>
      <c r="R79" s="185"/>
      <c r="S79" s="5"/>
      <c r="T79" s="29"/>
      <c r="U79" s="29"/>
      <c r="V79" s="29"/>
      <c r="W79" s="29"/>
      <c r="X79" s="29"/>
      <c r="Y79" s="29"/>
      <c r="Z79" s="51"/>
      <c r="AA79" s="4"/>
      <c r="AB79" s="4"/>
      <c r="AC79" s="4"/>
      <c r="AD79" s="4"/>
      <c r="AE79" s="4"/>
      <c r="AF79" s="4"/>
      <c r="AG79" s="4"/>
    </row>
    <row r="80" spans="2:33" ht="12.75">
      <c r="B80" s="3" t="s">
        <v>363</v>
      </c>
      <c r="C80" s="180" t="s">
        <v>364</v>
      </c>
      <c r="D80" s="4" t="s">
        <v>301</v>
      </c>
      <c r="E80" s="7" t="s">
        <v>36</v>
      </c>
      <c r="F80" s="181">
        <v>1</v>
      </c>
      <c r="G80" s="182" t="s">
        <v>320</v>
      </c>
      <c r="H80" s="4"/>
      <c r="I80" s="4">
        <v>340</v>
      </c>
      <c r="J80" s="5">
        <v>340</v>
      </c>
      <c r="K80" s="188"/>
      <c r="L80" s="4">
        <v>20</v>
      </c>
      <c r="M80" s="4">
        <v>6.9</v>
      </c>
      <c r="N80" s="4">
        <v>0.21</v>
      </c>
      <c r="O80" s="7">
        <v>120</v>
      </c>
      <c r="P80" s="4">
        <v>23</v>
      </c>
      <c r="Q80" s="11" t="s">
        <v>351</v>
      </c>
      <c r="R80" s="185"/>
      <c r="S80" s="5"/>
      <c r="T80" s="29">
        <f>I80</f>
        <v>340</v>
      </c>
      <c r="U80" s="29">
        <f>J80</f>
        <v>340</v>
      </c>
      <c r="V80" s="29">
        <f>L80*U80</f>
        <v>6800</v>
      </c>
      <c r="W80" s="29">
        <f>N80*U80</f>
        <v>71.39999999999999</v>
      </c>
      <c r="X80" s="29">
        <f>O80*U80</f>
        <v>40800</v>
      </c>
      <c r="Y80" s="29">
        <f>P80*U80</f>
        <v>7820</v>
      </c>
      <c r="Z80" s="51"/>
      <c r="AA80" s="4"/>
      <c r="AB80" s="4"/>
      <c r="AC80" s="4"/>
      <c r="AD80" s="4"/>
      <c r="AE80" s="4"/>
      <c r="AF80" s="4"/>
      <c r="AG80" s="4"/>
    </row>
    <row r="81" spans="2:33" ht="12.75">
      <c r="B81" s="154" t="s">
        <v>157</v>
      </c>
      <c r="C81" s="155">
        <f>SUM(H80:I81)</f>
        <v>1106</v>
      </c>
      <c r="D81" s="4"/>
      <c r="E81" s="7"/>
      <c r="F81" s="181">
        <v>2</v>
      </c>
      <c r="G81" s="182" t="s">
        <v>328</v>
      </c>
      <c r="H81" s="4">
        <v>766</v>
      </c>
      <c r="I81" s="4"/>
      <c r="J81" s="5">
        <v>766</v>
      </c>
      <c r="K81" s="188"/>
      <c r="L81" s="4">
        <v>60</v>
      </c>
      <c r="M81" s="4">
        <v>5.8</v>
      </c>
      <c r="N81" s="4">
        <v>0.68</v>
      </c>
      <c r="O81" s="7">
        <v>2310</v>
      </c>
      <c r="P81" s="4">
        <v>89</v>
      </c>
      <c r="Q81" s="11"/>
      <c r="R81" s="185"/>
      <c r="S81" s="5">
        <f>H81</f>
        <v>766</v>
      </c>
      <c r="T81" s="29"/>
      <c r="U81" s="29">
        <f>J81</f>
        <v>766</v>
      </c>
      <c r="V81" s="29">
        <f>L81*U81</f>
        <v>45960</v>
      </c>
      <c r="W81" s="29">
        <f>N81*U81</f>
        <v>520.88</v>
      </c>
      <c r="X81" s="29">
        <f>O81*U81</f>
        <v>1769460</v>
      </c>
      <c r="Y81" s="29">
        <f>P81*U81</f>
        <v>68174</v>
      </c>
      <c r="Z81" s="51"/>
      <c r="AA81" s="4"/>
      <c r="AB81" s="4"/>
      <c r="AC81" s="4"/>
      <c r="AD81" s="4"/>
      <c r="AE81" s="4"/>
      <c r="AF81" s="4"/>
      <c r="AG81" s="4"/>
    </row>
    <row r="82" spans="2:33" ht="12.75">
      <c r="B82" s="154" t="s">
        <v>159</v>
      </c>
      <c r="C82" s="155">
        <f>SUM(J80:K81)</f>
        <v>1106</v>
      </c>
      <c r="D82" s="4"/>
      <c r="E82" s="7"/>
      <c r="F82" s="181"/>
      <c r="H82" s="4"/>
      <c r="I82" s="4"/>
      <c r="J82" s="5"/>
      <c r="K82" s="188"/>
      <c r="L82" s="4"/>
      <c r="M82" s="4"/>
      <c r="N82" s="4"/>
      <c r="O82" s="7"/>
      <c r="P82" s="4"/>
      <c r="Q82" s="11"/>
      <c r="R82" s="185"/>
      <c r="S82" s="5"/>
      <c r="T82" s="29"/>
      <c r="U82" s="29"/>
      <c r="V82" s="29"/>
      <c r="W82" s="29"/>
      <c r="X82" s="29"/>
      <c r="Y82" s="29"/>
      <c r="Z82" s="51"/>
      <c r="AA82" s="4"/>
      <c r="AB82" s="4"/>
      <c r="AC82" s="4"/>
      <c r="AD82" s="4"/>
      <c r="AE82" s="4"/>
      <c r="AF82" s="4"/>
      <c r="AG82" s="4"/>
    </row>
    <row r="83" spans="2:33" ht="12.75">
      <c r="B83" s="3" t="s">
        <v>365</v>
      </c>
      <c r="C83" s="180" t="s">
        <v>366</v>
      </c>
      <c r="D83" s="4" t="s">
        <v>301</v>
      </c>
      <c r="E83" s="7" t="s">
        <v>36</v>
      </c>
      <c r="F83" s="181">
        <v>1</v>
      </c>
      <c r="G83" s="182" t="s">
        <v>367</v>
      </c>
      <c r="H83" s="4"/>
      <c r="I83" s="4">
        <v>340</v>
      </c>
      <c r="J83" s="5">
        <v>340</v>
      </c>
      <c r="K83" s="188"/>
      <c r="L83" s="4">
        <v>20</v>
      </c>
      <c r="M83" s="4">
        <v>7.63</v>
      </c>
      <c r="N83" s="4">
        <v>0.32</v>
      </c>
      <c r="O83" s="7">
        <v>350</v>
      </c>
      <c r="P83" s="4">
        <v>43</v>
      </c>
      <c r="Q83" s="11" t="s">
        <v>333</v>
      </c>
      <c r="R83" s="185"/>
      <c r="S83" s="5"/>
      <c r="T83" s="29">
        <f>I83</f>
        <v>340</v>
      </c>
      <c r="U83" s="29">
        <f>J83</f>
        <v>340</v>
      </c>
      <c r="V83" s="29">
        <f>L83*U83</f>
        <v>6800</v>
      </c>
      <c r="W83" s="29">
        <f>N83*U83</f>
        <v>108.8</v>
      </c>
      <c r="X83" s="29">
        <f>O83*U83</f>
        <v>119000</v>
      </c>
      <c r="Y83" s="29">
        <f>P83*U83</f>
        <v>14620</v>
      </c>
      <c r="Z83" s="51"/>
      <c r="AA83" s="4"/>
      <c r="AB83" s="4"/>
      <c r="AC83" s="4"/>
      <c r="AD83" s="4"/>
      <c r="AE83" s="4"/>
      <c r="AF83" s="4"/>
      <c r="AG83" s="4"/>
    </row>
    <row r="84" spans="2:33" ht="12.75">
      <c r="B84" s="154" t="s">
        <v>157</v>
      </c>
      <c r="C84" s="155">
        <f>SUM(H83:I86)</f>
        <v>2212</v>
      </c>
      <c r="D84" s="4"/>
      <c r="E84" s="7"/>
      <c r="F84" s="181">
        <v>2</v>
      </c>
      <c r="G84" s="182" t="s">
        <v>328</v>
      </c>
      <c r="H84" s="4"/>
      <c r="I84" s="4">
        <v>766</v>
      </c>
      <c r="J84" s="5">
        <v>766</v>
      </c>
      <c r="K84" s="188"/>
      <c r="L84" s="4">
        <v>60</v>
      </c>
      <c r="M84" s="4">
        <v>5.8</v>
      </c>
      <c r="N84" s="4">
        <v>0.68</v>
      </c>
      <c r="O84" s="7">
        <v>2450</v>
      </c>
      <c r="P84" s="4">
        <v>92</v>
      </c>
      <c r="Q84" s="11"/>
      <c r="R84" s="185"/>
      <c r="S84" s="5"/>
      <c r="T84" s="29">
        <f>I84</f>
        <v>766</v>
      </c>
      <c r="U84" s="29">
        <f>J84</f>
        <v>766</v>
      </c>
      <c r="V84" s="29">
        <f>L84*U84</f>
        <v>45960</v>
      </c>
      <c r="W84" s="29">
        <f>N84*U84</f>
        <v>520.88</v>
      </c>
      <c r="X84" s="29">
        <f>O84*U84</f>
        <v>1876700</v>
      </c>
      <c r="Y84" s="29">
        <f>P84*U84</f>
        <v>70472</v>
      </c>
      <c r="Z84" s="51"/>
      <c r="AA84" s="4"/>
      <c r="AB84" s="4"/>
      <c r="AC84" s="4"/>
      <c r="AD84" s="4"/>
      <c r="AE84" s="4"/>
      <c r="AF84" s="4"/>
      <c r="AG84" s="4"/>
    </row>
    <row r="85" spans="2:33" ht="12.75">
      <c r="B85" s="154" t="s">
        <v>159</v>
      </c>
      <c r="C85" s="155">
        <f>SUM(J83:K86)</f>
        <v>2212</v>
      </c>
      <c r="D85" s="4"/>
      <c r="E85" s="7"/>
      <c r="F85" s="181">
        <v>3</v>
      </c>
      <c r="G85" s="194" t="s">
        <v>368</v>
      </c>
      <c r="H85" s="4">
        <v>340</v>
      </c>
      <c r="I85" s="4"/>
      <c r="J85" s="5">
        <v>340</v>
      </c>
      <c r="K85" s="188"/>
      <c r="L85" s="4">
        <v>20</v>
      </c>
      <c r="M85" s="4">
        <v>7.67</v>
      </c>
      <c r="N85" s="4">
        <v>0.21</v>
      </c>
      <c r="O85" s="4">
        <v>210</v>
      </c>
      <c r="P85" s="4">
        <v>28</v>
      </c>
      <c r="Q85" s="11" t="s">
        <v>369</v>
      </c>
      <c r="R85" s="185"/>
      <c r="S85" s="5"/>
      <c r="T85" s="29"/>
      <c r="U85" s="29"/>
      <c r="V85" s="29"/>
      <c r="W85" s="29"/>
      <c r="X85" s="29"/>
      <c r="Y85" s="29"/>
      <c r="Z85" s="51"/>
      <c r="AA85" s="4">
        <f>H85</f>
        <v>340</v>
      </c>
      <c r="AB85" s="4"/>
      <c r="AC85" s="4">
        <f>J85</f>
        <v>340</v>
      </c>
      <c r="AD85" s="4">
        <f>L85*AC85</f>
        <v>6800</v>
      </c>
      <c r="AE85" s="4">
        <f>N85*AC85</f>
        <v>71.39999999999999</v>
      </c>
      <c r="AF85" s="4">
        <f>O85*AC85</f>
        <v>71400</v>
      </c>
      <c r="AG85" s="4">
        <f>P85*AC85</f>
        <v>9520</v>
      </c>
    </row>
    <row r="86" spans="2:33" ht="12.75">
      <c r="B86" s="3"/>
      <c r="C86" s="3"/>
      <c r="D86" s="4"/>
      <c r="E86" s="7"/>
      <c r="F86" s="181">
        <v>4</v>
      </c>
      <c r="G86" s="194" t="s">
        <v>328</v>
      </c>
      <c r="H86" s="4">
        <v>766</v>
      </c>
      <c r="I86" s="4"/>
      <c r="J86" s="5">
        <v>766</v>
      </c>
      <c r="K86" s="188"/>
      <c r="L86" s="4">
        <v>20</v>
      </c>
      <c r="M86" s="4">
        <v>8.3</v>
      </c>
      <c r="N86" s="4">
        <v>0.21</v>
      </c>
      <c r="O86" s="4">
        <v>860</v>
      </c>
      <c r="P86" s="4">
        <v>20</v>
      </c>
      <c r="Q86" s="11"/>
      <c r="R86" s="185"/>
      <c r="S86" s="5"/>
      <c r="T86" s="29"/>
      <c r="U86" s="29"/>
      <c r="V86" s="29"/>
      <c r="W86" s="29"/>
      <c r="X86" s="29"/>
      <c r="Y86" s="29"/>
      <c r="Z86" s="51"/>
      <c r="AA86" s="4">
        <f>H86</f>
        <v>766</v>
      </c>
      <c r="AB86" s="4"/>
      <c r="AC86" s="4">
        <f>J86</f>
        <v>766</v>
      </c>
      <c r="AD86" s="4">
        <f>L86*AC86</f>
        <v>15320</v>
      </c>
      <c r="AE86" s="4">
        <f>N86*AC86</f>
        <v>160.85999999999999</v>
      </c>
      <c r="AF86" s="4">
        <f>O86*AC86</f>
        <v>658760</v>
      </c>
      <c r="AG86" s="4">
        <f>P86*AC86</f>
        <v>15320</v>
      </c>
    </row>
    <row r="87" spans="2:33" ht="12.75">
      <c r="B87" s="3"/>
      <c r="C87" s="3"/>
      <c r="D87" s="4"/>
      <c r="E87" s="7"/>
      <c r="F87" s="181"/>
      <c r="G87" s="8"/>
      <c r="H87" s="4"/>
      <c r="I87" s="4"/>
      <c r="J87" s="5"/>
      <c r="K87" s="188"/>
      <c r="L87" s="4"/>
      <c r="M87" s="4"/>
      <c r="N87" s="4"/>
      <c r="O87" s="4"/>
      <c r="P87" s="4"/>
      <c r="Q87" s="11"/>
      <c r="R87" s="185"/>
      <c r="S87" s="5"/>
      <c r="T87" s="29"/>
      <c r="U87" s="29"/>
      <c r="V87" s="29"/>
      <c r="W87" s="29"/>
      <c r="X87" s="29"/>
      <c r="Y87" s="29"/>
      <c r="Z87" s="51"/>
      <c r="AA87" s="4"/>
      <c r="AB87" s="4"/>
      <c r="AC87" s="4"/>
      <c r="AD87" s="4"/>
      <c r="AE87" s="4"/>
      <c r="AF87" s="4"/>
      <c r="AG87" s="4"/>
    </row>
    <row r="88" spans="2:33" ht="12.75">
      <c r="B88" s="3" t="s">
        <v>370</v>
      </c>
      <c r="C88" s="180" t="s">
        <v>371</v>
      </c>
      <c r="D88" s="4" t="s">
        <v>301</v>
      </c>
      <c r="E88" s="7" t="s">
        <v>36</v>
      </c>
      <c r="F88" s="181">
        <v>1</v>
      </c>
      <c r="G88" s="182" t="s">
        <v>367</v>
      </c>
      <c r="H88" s="4"/>
      <c r="I88" s="4">
        <v>351</v>
      </c>
      <c r="J88" s="5">
        <v>351</v>
      </c>
      <c r="K88" s="188"/>
      <c r="L88" s="4">
        <v>20</v>
      </c>
      <c r="M88" s="4">
        <v>7.63</v>
      </c>
      <c r="N88" s="4">
        <v>0.23</v>
      </c>
      <c r="O88" s="7">
        <v>230</v>
      </c>
      <c r="P88" s="4">
        <v>95</v>
      </c>
      <c r="Q88" s="11" t="s">
        <v>351</v>
      </c>
      <c r="R88" s="185"/>
      <c r="S88" s="5"/>
      <c r="T88" s="29">
        <f>I88</f>
        <v>351</v>
      </c>
      <c r="U88" s="29">
        <f>J88</f>
        <v>351</v>
      </c>
      <c r="V88" s="29">
        <f>L88*U88</f>
        <v>7020</v>
      </c>
      <c r="W88" s="29">
        <f>N88*U88</f>
        <v>80.73</v>
      </c>
      <c r="X88" s="29">
        <f>O88*U88</f>
        <v>80730</v>
      </c>
      <c r="Y88" s="29">
        <f>P88*U88</f>
        <v>33345</v>
      </c>
      <c r="Z88" s="51"/>
      <c r="AA88" s="4"/>
      <c r="AB88" s="4"/>
      <c r="AC88" s="4"/>
      <c r="AD88" s="4"/>
      <c r="AE88" s="4"/>
      <c r="AF88" s="4"/>
      <c r="AG88" s="4"/>
    </row>
    <row r="89" spans="2:33" ht="12.75">
      <c r="B89" s="154" t="s">
        <v>157</v>
      </c>
      <c r="C89" s="155">
        <f>SUM(H88:I92)</f>
        <v>2631</v>
      </c>
      <c r="D89" s="4"/>
      <c r="E89" s="7"/>
      <c r="F89" s="181">
        <v>2</v>
      </c>
      <c r="G89" s="182" t="s">
        <v>328</v>
      </c>
      <c r="H89" s="4"/>
      <c r="I89" s="4">
        <v>789</v>
      </c>
      <c r="J89" s="5">
        <v>789</v>
      </c>
      <c r="K89" s="188"/>
      <c r="L89" s="4">
        <v>60</v>
      </c>
      <c r="M89" s="4">
        <v>5.8</v>
      </c>
      <c r="N89" s="4">
        <v>0.68</v>
      </c>
      <c r="O89" s="7">
        <v>2920</v>
      </c>
      <c r="P89" s="4">
        <v>110</v>
      </c>
      <c r="Q89" s="11"/>
      <c r="R89" s="185"/>
      <c r="S89" s="5"/>
      <c r="T89" s="29">
        <f>I89</f>
        <v>789</v>
      </c>
      <c r="U89" s="29">
        <f>J89</f>
        <v>789</v>
      </c>
      <c r="V89" s="29">
        <f>L89*U89</f>
        <v>47340</v>
      </c>
      <c r="W89" s="29">
        <f>N89*U89</f>
        <v>536.52</v>
      </c>
      <c r="X89" s="29">
        <f>O89*U89</f>
        <v>2303880</v>
      </c>
      <c r="Y89" s="29">
        <f>P89*U89</f>
        <v>86790</v>
      </c>
      <c r="Z89" s="51"/>
      <c r="AA89" s="4"/>
      <c r="AB89" s="4"/>
      <c r="AC89" s="4"/>
      <c r="AD89" s="4"/>
      <c r="AE89" s="4"/>
      <c r="AF89" s="4"/>
      <c r="AG89" s="4"/>
    </row>
    <row r="90" spans="2:41" ht="12.75">
      <c r="B90" s="154" t="s">
        <v>159</v>
      </c>
      <c r="C90" s="155">
        <f>SUM(J88:K92)</f>
        <v>2631</v>
      </c>
      <c r="D90" s="4"/>
      <c r="E90" s="7"/>
      <c r="F90" s="181">
        <v>3</v>
      </c>
      <c r="G90" s="8" t="s">
        <v>368</v>
      </c>
      <c r="H90" s="4">
        <v>351</v>
      </c>
      <c r="I90" s="4"/>
      <c r="J90" s="5">
        <v>351</v>
      </c>
      <c r="K90" s="188"/>
      <c r="L90" s="4">
        <v>20</v>
      </c>
      <c r="M90" s="4">
        <v>7.67</v>
      </c>
      <c r="N90" s="4">
        <v>0.21</v>
      </c>
      <c r="O90" s="4">
        <v>230</v>
      </c>
      <c r="P90" s="4">
        <v>28</v>
      </c>
      <c r="Q90" s="11" t="s">
        <v>369</v>
      </c>
      <c r="R90" s="185"/>
      <c r="S90" s="5"/>
      <c r="T90" s="29"/>
      <c r="U90" s="29"/>
      <c r="V90" s="29"/>
      <c r="W90" s="29"/>
      <c r="X90" s="29"/>
      <c r="Y90" s="29"/>
      <c r="Z90" s="51"/>
      <c r="AA90" s="4">
        <f>H90</f>
        <v>351</v>
      </c>
      <c r="AB90" s="4"/>
      <c r="AC90" s="4">
        <f>J90</f>
        <v>351</v>
      </c>
      <c r="AD90" s="4">
        <f>L90*AC90</f>
        <v>7020</v>
      </c>
      <c r="AE90" s="4">
        <f>N90*AC90</f>
        <v>73.71</v>
      </c>
      <c r="AF90" s="4">
        <f>O90*AC90</f>
        <v>80730</v>
      </c>
      <c r="AG90" s="4">
        <f>P90*AC90</f>
        <v>9828</v>
      </c>
      <c r="AK90" s="195"/>
      <c r="AL90" s="196"/>
      <c r="AM90" s="196"/>
      <c r="AN90" s="197" t="s">
        <v>15</v>
      </c>
      <c r="AO90" s="198" t="s">
        <v>114</v>
      </c>
    </row>
    <row r="91" spans="2:43" ht="12.75">
      <c r="B91" s="3"/>
      <c r="C91" s="3"/>
      <c r="D91" s="4"/>
      <c r="E91" s="7"/>
      <c r="F91" s="181">
        <v>4</v>
      </c>
      <c r="G91" s="8" t="s">
        <v>328</v>
      </c>
      <c r="H91" s="4">
        <v>789</v>
      </c>
      <c r="I91" s="4"/>
      <c r="J91" s="5">
        <v>789</v>
      </c>
      <c r="K91" s="188"/>
      <c r="L91" s="4">
        <v>20</v>
      </c>
      <c r="M91" s="4">
        <v>8.3</v>
      </c>
      <c r="N91" s="4">
        <v>0.21</v>
      </c>
      <c r="O91" s="4">
        <v>860</v>
      </c>
      <c r="P91" s="4">
        <v>20</v>
      </c>
      <c r="Q91" s="11"/>
      <c r="R91" s="185"/>
      <c r="S91" s="5"/>
      <c r="T91" s="29"/>
      <c r="U91" s="29"/>
      <c r="V91" s="29"/>
      <c r="W91" s="29"/>
      <c r="X91" s="29"/>
      <c r="Y91" s="29"/>
      <c r="Z91" s="51"/>
      <c r="AA91" s="4">
        <f>H91</f>
        <v>789</v>
      </c>
      <c r="AB91" s="4"/>
      <c r="AC91" s="4">
        <f>J91</f>
        <v>789</v>
      </c>
      <c r="AD91" s="4">
        <f>L91*AC91</f>
        <v>15780</v>
      </c>
      <c r="AE91" s="4">
        <f>N91*AC91</f>
        <v>165.69</v>
      </c>
      <c r="AF91" s="4">
        <f>O91*AC91</f>
        <v>678540</v>
      </c>
      <c r="AG91" s="4">
        <f>P91*AC91</f>
        <v>15780</v>
      </c>
      <c r="AK91" s="61" t="s">
        <v>372</v>
      </c>
      <c r="AL91" s="89" t="s">
        <v>373</v>
      </c>
      <c r="AM91" s="89"/>
      <c r="AN91" s="29">
        <f>SUM(AC6:AC69)</f>
        <v>52617</v>
      </c>
      <c r="AO91" s="199">
        <f>AN91/$AN$96*100</f>
        <v>46.558772519732415</v>
      </c>
      <c r="AQ91" s="19"/>
    </row>
    <row r="92" spans="2:43" ht="12.75">
      <c r="B92" s="3"/>
      <c r="C92" s="3"/>
      <c r="D92" s="4"/>
      <c r="E92" s="7"/>
      <c r="F92" s="181">
        <v>5</v>
      </c>
      <c r="G92" s="8" t="s">
        <v>27</v>
      </c>
      <c r="H92" s="4">
        <v>351</v>
      </c>
      <c r="I92" s="4"/>
      <c r="J92" s="5">
        <v>351</v>
      </c>
      <c r="K92" s="188"/>
      <c r="L92" s="4">
        <v>20</v>
      </c>
      <c r="M92" s="4">
        <v>7.63</v>
      </c>
      <c r="N92" s="4">
        <v>0.21</v>
      </c>
      <c r="O92" s="4">
        <v>100</v>
      </c>
      <c r="P92" s="4">
        <v>10</v>
      </c>
      <c r="Q92" s="11"/>
      <c r="R92" s="185"/>
      <c r="S92" s="5"/>
      <c r="T92" s="29"/>
      <c r="U92" s="29"/>
      <c r="V92" s="29"/>
      <c r="W92" s="29"/>
      <c r="X92" s="29"/>
      <c r="Y92" s="29"/>
      <c r="Z92" s="51"/>
      <c r="AA92" s="4">
        <f>H92</f>
        <v>351</v>
      </c>
      <c r="AB92" s="4"/>
      <c r="AC92" s="4">
        <f>J92</f>
        <v>351</v>
      </c>
      <c r="AD92" s="4">
        <f>L92*AC92</f>
        <v>7020</v>
      </c>
      <c r="AE92" s="4">
        <f>N92*AC92</f>
        <v>73.71</v>
      </c>
      <c r="AF92" s="4">
        <f>O92*AC92</f>
        <v>35100</v>
      </c>
      <c r="AG92" s="4">
        <f>P92*AC92</f>
        <v>3510</v>
      </c>
      <c r="AK92" s="61"/>
      <c r="AL92" s="89" t="s">
        <v>374</v>
      </c>
      <c r="AM92" s="89"/>
      <c r="AN92" s="29">
        <f>SUM(AC72:AC78)</f>
        <v>12866</v>
      </c>
      <c r="AO92" s="199">
        <f>AN92/$AN$96*100</f>
        <v>11.384631720525254</v>
      </c>
      <c r="AQ92" s="19"/>
    </row>
    <row r="93" spans="2:43" ht="12.75">
      <c r="B93" s="3"/>
      <c r="C93" s="3"/>
      <c r="D93" s="4"/>
      <c r="E93" s="7"/>
      <c r="F93" s="181"/>
      <c r="G93" s="8"/>
      <c r="H93" s="4"/>
      <c r="I93" s="4"/>
      <c r="J93" s="5"/>
      <c r="K93" s="188"/>
      <c r="L93" s="4"/>
      <c r="M93" s="4"/>
      <c r="N93" s="4"/>
      <c r="O93" s="4"/>
      <c r="P93" s="4"/>
      <c r="Q93" s="11"/>
      <c r="R93" s="185"/>
      <c r="S93" s="5"/>
      <c r="T93" s="29"/>
      <c r="U93" s="29"/>
      <c r="V93" s="29"/>
      <c r="W93" s="29"/>
      <c r="X93" s="29"/>
      <c r="Y93" s="29"/>
      <c r="Z93" s="51"/>
      <c r="AA93" s="4"/>
      <c r="AB93" s="4"/>
      <c r="AC93" s="4"/>
      <c r="AD93" s="4"/>
      <c r="AE93" s="4"/>
      <c r="AF93" s="4"/>
      <c r="AG93" s="4"/>
      <c r="AK93" s="61"/>
      <c r="AL93" s="89" t="s">
        <v>375</v>
      </c>
      <c r="AM93" s="89"/>
      <c r="AN93" s="29">
        <f>SUM(AC80:AC92)</f>
        <v>2597</v>
      </c>
      <c r="AO93" s="199">
        <f>AN93/$AN$96*100</f>
        <v>2.297986054578275</v>
      </c>
      <c r="AQ93" s="19"/>
    </row>
    <row r="94" spans="2:43" ht="12.75">
      <c r="B94" s="3" t="s">
        <v>376</v>
      </c>
      <c r="C94" s="180" t="s">
        <v>377</v>
      </c>
      <c r="D94" s="4" t="s">
        <v>290</v>
      </c>
      <c r="E94" s="7" t="s">
        <v>378</v>
      </c>
      <c r="F94" s="181">
        <v>1</v>
      </c>
      <c r="G94" s="182" t="s">
        <v>141</v>
      </c>
      <c r="H94" s="4"/>
      <c r="I94" s="4">
        <v>1013</v>
      </c>
      <c r="J94" s="5">
        <v>1013</v>
      </c>
      <c r="K94" s="8"/>
      <c r="L94" s="4">
        <v>60</v>
      </c>
      <c r="M94" s="4">
        <v>8.56</v>
      </c>
      <c r="N94" s="4">
        <v>2.5</v>
      </c>
      <c r="O94" s="7">
        <v>4000</v>
      </c>
      <c r="P94" s="4">
        <v>180</v>
      </c>
      <c r="Q94" s="11"/>
      <c r="R94" s="185"/>
      <c r="S94" s="5"/>
      <c r="T94" s="29">
        <f>I94</f>
        <v>1013</v>
      </c>
      <c r="U94" s="29">
        <f>J94</f>
        <v>1013</v>
      </c>
      <c r="V94" s="29">
        <f>L94*U94</f>
        <v>60780</v>
      </c>
      <c r="W94" s="29">
        <f>N94*U94</f>
        <v>2532.5</v>
      </c>
      <c r="X94" s="29">
        <f>O94*U94</f>
        <v>4052000</v>
      </c>
      <c r="Y94" s="29">
        <f>P94*U94</f>
        <v>182340</v>
      </c>
      <c r="Z94" s="51"/>
      <c r="AA94" s="4"/>
      <c r="AB94" s="4"/>
      <c r="AC94" s="4"/>
      <c r="AD94" s="4"/>
      <c r="AE94" s="4"/>
      <c r="AF94" s="4"/>
      <c r="AG94" s="4"/>
      <c r="AK94" s="61"/>
      <c r="AL94" s="89" t="s">
        <v>379</v>
      </c>
      <c r="AM94" s="89"/>
      <c r="AN94" s="29">
        <f>SUM(AC94:AC134)</f>
        <v>44932</v>
      </c>
      <c r="AO94" s="199">
        <f>AN94/$AN$96*100</f>
        <v>39.758609705164055</v>
      </c>
      <c r="AQ94" s="19"/>
    </row>
    <row r="95" spans="2:43" ht="12.75">
      <c r="B95" s="154" t="s">
        <v>157</v>
      </c>
      <c r="C95" s="155">
        <f>SUM(H94:I99)</f>
        <v>6031</v>
      </c>
      <c r="D95" s="4" t="s">
        <v>273</v>
      </c>
      <c r="E95" s="7"/>
      <c r="F95" s="181">
        <v>2</v>
      </c>
      <c r="G95" s="182" t="s">
        <v>328</v>
      </c>
      <c r="H95" s="4">
        <v>1869</v>
      </c>
      <c r="I95" s="4"/>
      <c r="J95" s="5">
        <v>1869</v>
      </c>
      <c r="K95" s="8"/>
      <c r="L95" s="4">
        <v>20</v>
      </c>
      <c r="M95" s="4">
        <v>7.97</v>
      </c>
      <c r="N95" s="4">
        <v>1.3</v>
      </c>
      <c r="O95" s="7">
        <v>300</v>
      </c>
      <c r="P95" s="4">
        <v>25</v>
      </c>
      <c r="Q95" s="11"/>
      <c r="R95" s="185"/>
      <c r="S95" s="5">
        <f>H95</f>
        <v>1869</v>
      </c>
      <c r="T95" s="29"/>
      <c r="U95" s="29">
        <f>J95</f>
        <v>1869</v>
      </c>
      <c r="V95" s="29">
        <f>L95*U95</f>
        <v>37380</v>
      </c>
      <c r="W95" s="29">
        <f>N95*U95</f>
        <v>2429.7000000000003</v>
      </c>
      <c r="X95" s="29">
        <f>O95*U95</f>
        <v>560700</v>
      </c>
      <c r="Y95" s="29">
        <f>P95*U95</f>
        <v>46725</v>
      </c>
      <c r="Z95" s="51"/>
      <c r="AA95" s="4"/>
      <c r="AB95" s="4"/>
      <c r="AC95" s="4"/>
      <c r="AD95" s="4"/>
      <c r="AE95" s="4"/>
      <c r="AF95" s="4"/>
      <c r="AG95" s="4"/>
      <c r="AK95" s="61"/>
      <c r="AL95" s="89"/>
      <c r="AM95" s="89"/>
      <c r="AN95" s="29"/>
      <c r="AO95" s="199"/>
      <c r="AQ95" s="19"/>
    </row>
    <row r="96" spans="2:43" ht="12.75">
      <c r="B96" s="154" t="s">
        <v>159</v>
      </c>
      <c r="C96" s="155">
        <f>SUM(J94:K99)</f>
        <v>6031</v>
      </c>
      <c r="D96" s="4" t="s">
        <v>283</v>
      </c>
      <c r="E96" s="7"/>
      <c r="F96" s="181">
        <v>3</v>
      </c>
      <c r="G96" s="182" t="s">
        <v>380</v>
      </c>
      <c r="H96" s="4">
        <v>1013</v>
      </c>
      <c r="I96" s="4"/>
      <c r="J96" s="5">
        <v>1013</v>
      </c>
      <c r="K96" s="8"/>
      <c r="L96" s="4">
        <v>20</v>
      </c>
      <c r="M96" s="4">
        <v>6.38</v>
      </c>
      <c r="N96" s="4">
        <v>0.21</v>
      </c>
      <c r="O96" s="7">
        <v>2000</v>
      </c>
      <c r="P96" s="4">
        <v>125</v>
      </c>
      <c r="Q96" s="11" t="s">
        <v>381</v>
      </c>
      <c r="R96" s="185"/>
      <c r="S96" s="5">
        <f>H96</f>
        <v>1013</v>
      </c>
      <c r="T96" s="29"/>
      <c r="U96" s="29">
        <f>J96</f>
        <v>1013</v>
      </c>
      <c r="V96" s="29">
        <f>L96*U96</f>
        <v>20260</v>
      </c>
      <c r="W96" s="29">
        <f>N96*U96</f>
        <v>212.73</v>
      </c>
      <c r="X96" s="29">
        <f>O96*U96</f>
        <v>2026000</v>
      </c>
      <c r="Y96" s="29">
        <f>P96*U96</f>
        <v>126625</v>
      </c>
      <c r="Z96" s="51"/>
      <c r="AA96" s="4"/>
      <c r="AB96" s="4"/>
      <c r="AC96" s="4"/>
      <c r="AD96" s="4"/>
      <c r="AE96" s="4"/>
      <c r="AF96" s="4"/>
      <c r="AG96" s="4"/>
      <c r="AK96" s="200"/>
      <c r="AL96" s="201"/>
      <c r="AM96" s="201"/>
      <c r="AN96" s="202">
        <f>SUM(AN91:AN94)</f>
        <v>113012</v>
      </c>
      <c r="AO96" s="203">
        <f>AN96/$AN$96*100</f>
        <v>100</v>
      </c>
      <c r="AQ96" s="19"/>
    </row>
    <row r="97" spans="2:33" ht="12.75">
      <c r="B97" s="3"/>
      <c r="C97" s="3"/>
      <c r="D97" s="4" t="s">
        <v>301</v>
      </c>
      <c r="E97" s="7"/>
      <c r="F97" s="181">
        <v>4</v>
      </c>
      <c r="G97" s="182" t="s">
        <v>382</v>
      </c>
      <c r="H97" s="4">
        <v>101</v>
      </c>
      <c r="I97" s="4"/>
      <c r="J97" s="5">
        <v>101</v>
      </c>
      <c r="K97" s="8"/>
      <c r="L97" s="4">
        <v>20</v>
      </c>
      <c r="M97" s="4">
        <v>7.63</v>
      </c>
      <c r="N97" s="4">
        <v>0.21</v>
      </c>
      <c r="O97" s="7">
        <v>1800</v>
      </c>
      <c r="P97" s="4">
        <v>67</v>
      </c>
      <c r="Q97" s="11" t="s">
        <v>383</v>
      </c>
      <c r="R97" s="185"/>
      <c r="S97" s="5">
        <f>H97</f>
        <v>101</v>
      </c>
      <c r="T97" s="29"/>
      <c r="U97" s="29">
        <f>J97</f>
        <v>101</v>
      </c>
      <c r="V97" s="29">
        <f>L97*U97</f>
        <v>2020</v>
      </c>
      <c r="W97" s="29">
        <f>N97*U97</f>
        <v>21.21</v>
      </c>
      <c r="X97" s="29">
        <f>O97*U97</f>
        <v>181800</v>
      </c>
      <c r="Y97" s="29">
        <f>P97*U97</f>
        <v>6767</v>
      </c>
      <c r="Z97" s="51"/>
      <c r="AA97" s="4"/>
      <c r="AB97" s="4"/>
      <c r="AC97" s="4"/>
      <c r="AD97" s="4"/>
      <c r="AE97" s="4"/>
      <c r="AF97" s="4"/>
      <c r="AG97" s="4"/>
    </row>
    <row r="98" spans="2:33" ht="12.75">
      <c r="B98" s="3"/>
      <c r="C98" s="3"/>
      <c r="D98" s="4"/>
      <c r="E98" s="7"/>
      <c r="F98" s="181">
        <v>5</v>
      </c>
      <c r="G98" s="182" t="s">
        <v>384</v>
      </c>
      <c r="H98" s="4">
        <v>60</v>
      </c>
      <c r="I98" s="4"/>
      <c r="J98" s="5">
        <v>60</v>
      </c>
      <c r="K98" s="8"/>
      <c r="L98" s="4">
        <v>20</v>
      </c>
      <c r="M98" s="4">
        <v>7.63</v>
      </c>
      <c r="N98" s="4">
        <v>0.21</v>
      </c>
      <c r="O98" s="7">
        <v>1000</v>
      </c>
      <c r="P98" s="4">
        <v>38</v>
      </c>
      <c r="Q98" s="11"/>
      <c r="R98" s="185"/>
      <c r="S98" s="5">
        <f>H98</f>
        <v>60</v>
      </c>
      <c r="T98" s="29"/>
      <c r="U98" s="29">
        <f>J98</f>
        <v>60</v>
      </c>
      <c r="V98" s="29">
        <f>L98*U98</f>
        <v>1200</v>
      </c>
      <c r="W98" s="29">
        <f>N98*U98</f>
        <v>12.6</v>
      </c>
      <c r="X98" s="29">
        <f>O98*U98</f>
        <v>60000</v>
      </c>
      <c r="Y98" s="29">
        <f>P98*U98</f>
        <v>2280</v>
      </c>
      <c r="Z98" s="51"/>
      <c r="AA98" s="4"/>
      <c r="AB98" s="4"/>
      <c r="AC98" s="4"/>
      <c r="AD98" s="4"/>
      <c r="AE98" s="4"/>
      <c r="AF98" s="4"/>
      <c r="AG98" s="4"/>
    </row>
    <row r="99" spans="2:33" ht="12.75">
      <c r="B99" s="3"/>
      <c r="C99" s="3"/>
      <c r="D99" s="4"/>
      <c r="E99" s="7"/>
      <c r="F99" s="181">
        <v>6</v>
      </c>
      <c r="G99" s="8" t="s">
        <v>328</v>
      </c>
      <c r="H99" s="4">
        <v>1975</v>
      </c>
      <c r="I99" s="4"/>
      <c r="J99" s="5">
        <v>1975</v>
      </c>
      <c r="K99" s="8"/>
      <c r="L99" s="4">
        <v>20</v>
      </c>
      <c r="M99" s="4">
        <v>7.6</v>
      </c>
      <c r="N99" s="4">
        <v>0.23</v>
      </c>
      <c r="O99" s="4">
        <v>100</v>
      </c>
      <c r="P99" s="4">
        <v>10</v>
      </c>
      <c r="Q99" s="11"/>
      <c r="R99" s="185"/>
      <c r="S99" s="5"/>
      <c r="T99" s="29"/>
      <c r="U99" s="29"/>
      <c r="V99" s="29"/>
      <c r="W99" s="29"/>
      <c r="X99" s="29"/>
      <c r="Y99" s="29"/>
      <c r="Z99" s="51"/>
      <c r="AA99" s="4">
        <f>H99</f>
        <v>1975</v>
      </c>
      <c r="AB99" s="4"/>
      <c r="AC99" s="4">
        <f>J99</f>
        <v>1975</v>
      </c>
      <c r="AD99" s="4">
        <f>L99*AC99</f>
        <v>39500</v>
      </c>
      <c r="AE99" s="4">
        <f>N99*AC99</f>
        <v>454.25</v>
      </c>
      <c r="AF99" s="4">
        <f>O99*AC99</f>
        <v>197500</v>
      </c>
      <c r="AG99" s="4">
        <f>P99*AC99</f>
        <v>19750</v>
      </c>
    </row>
    <row r="100" spans="2:33" ht="12.75">
      <c r="B100" s="3"/>
      <c r="C100" s="3"/>
      <c r="D100" s="4"/>
      <c r="E100" s="7"/>
      <c r="F100" s="181"/>
      <c r="G100" s="8"/>
      <c r="H100" s="4"/>
      <c r="I100" s="4"/>
      <c r="J100" s="5"/>
      <c r="K100" s="8"/>
      <c r="L100" s="4"/>
      <c r="M100" s="4"/>
      <c r="N100" s="4"/>
      <c r="O100" s="4"/>
      <c r="P100" s="4"/>
      <c r="Q100" s="11"/>
      <c r="R100" s="185"/>
      <c r="S100" s="5"/>
      <c r="T100" s="29"/>
      <c r="U100" s="29"/>
      <c r="V100" s="29"/>
      <c r="W100" s="29"/>
      <c r="X100" s="29"/>
      <c r="Y100" s="29"/>
      <c r="Z100" s="51"/>
      <c r="AA100" s="4"/>
      <c r="AB100" s="4"/>
      <c r="AC100" s="4"/>
      <c r="AD100" s="4"/>
      <c r="AE100" s="4"/>
      <c r="AF100" s="4"/>
      <c r="AG100" s="4"/>
    </row>
    <row r="101" spans="2:33" ht="12.75">
      <c r="B101" s="3" t="s">
        <v>385</v>
      </c>
      <c r="C101" s="3" t="s">
        <v>377</v>
      </c>
      <c r="D101" s="4" t="s">
        <v>290</v>
      </c>
      <c r="E101" s="7" t="s">
        <v>386</v>
      </c>
      <c r="F101" s="181">
        <v>1</v>
      </c>
      <c r="G101" s="182" t="s">
        <v>387</v>
      </c>
      <c r="H101" s="4"/>
      <c r="I101" s="4">
        <v>1198</v>
      </c>
      <c r="J101" s="5">
        <v>1198</v>
      </c>
      <c r="K101" s="8"/>
      <c r="L101" s="4">
        <v>20</v>
      </c>
      <c r="M101" s="4">
        <v>7.63</v>
      </c>
      <c r="N101" s="4">
        <v>0.23</v>
      </c>
      <c r="O101" s="7">
        <v>1000</v>
      </c>
      <c r="P101" s="4">
        <v>87</v>
      </c>
      <c r="Q101" s="11" t="s">
        <v>333</v>
      </c>
      <c r="R101" s="185"/>
      <c r="S101" s="5"/>
      <c r="T101" s="29">
        <f>I101</f>
        <v>1198</v>
      </c>
      <c r="U101" s="29">
        <f>J101</f>
        <v>1198</v>
      </c>
      <c r="V101" s="29">
        <f>L101*U101</f>
        <v>23960</v>
      </c>
      <c r="W101" s="29">
        <f>N101*U101</f>
        <v>275.54</v>
      </c>
      <c r="X101" s="29">
        <f>O101*U101</f>
        <v>1198000</v>
      </c>
      <c r="Y101" s="29">
        <f>P101*U101</f>
        <v>104226</v>
      </c>
      <c r="Z101" s="51"/>
      <c r="AA101" s="4"/>
      <c r="AB101" s="4"/>
      <c r="AC101" s="4"/>
      <c r="AD101" s="4"/>
      <c r="AE101" s="4"/>
      <c r="AF101" s="4"/>
      <c r="AG101" s="4"/>
    </row>
    <row r="102" spans="2:33" ht="12.75">
      <c r="B102" s="154" t="s">
        <v>157</v>
      </c>
      <c r="C102" s="155">
        <f>SUM(H101:I106)</f>
        <v>10524</v>
      </c>
      <c r="D102" s="4" t="s">
        <v>273</v>
      </c>
      <c r="E102" s="7"/>
      <c r="F102" s="181">
        <v>2</v>
      </c>
      <c r="G102" s="182" t="s">
        <v>328</v>
      </c>
      <c r="H102" s="4"/>
      <c r="I102" s="4">
        <v>2697</v>
      </c>
      <c r="J102" s="5">
        <v>2697</v>
      </c>
      <c r="K102" s="8"/>
      <c r="L102" s="4">
        <v>60</v>
      </c>
      <c r="M102" s="4">
        <v>5.8</v>
      </c>
      <c r="N102" s="4">
        <v>0.68</v>
      </c>
      <c r="O102" s="7">
        <v>1000</v>
      </c>
      <c r="P102" s="4">
        <v>115</v>
      </c>
      <c r="Q102" s="11"/>
      <c r="R102" s="185"/>
      <c r="S102" s="5"/>
      <c r="T102" s="29">
        <f>I102</f>
        <v>2697</v>
      </c>
      <c r="U102" s="29">
        <f>J102</f>
        <v>2697</v>
      </c>
      <c r="V102" s="29">
        <f>L102*U102</f>
        <v>161820</v>
      </c>
      <c r="W102" s="29">
        <f>N102*U102</f>
        <v>1833.96</v>
      </c>
      <c r="X102" s="29">
        <f>O102*U102</f>
        <v>2697000</v>
      </c>
      <c r="Y102" s="29">
        <f>P102*U102</f>
        <v>310155</v>
      </c>
      <c r="Z102" s="51"/>
      <c r="AA102" s="4"/>
      <c r="AB102" s="4"/>
      <c r="AC102" s="4"/>
      <c r="AD102" s="4"/>
      <c r="AE102" s="4"/>
      <c r="AF102" s="4"/>
      <c r="AG102" s="4"/>
    </row>
    <row r="103" spans="2:33" ht="12.75">
      <c r="B103" s="154" t="s">
        <v>159</v>
      </c>
      <c r="C103" s="155">
        <f>SUM(J101:K106)</f>
        <v>10524</v>
      </c>
      <c r="D103" s="4" t="s">
        <v>283</v>
      </c>
      <c r="E103" s="7"/>
      <c r="F103" s="181">
        <v>3</v>
      </c>
      <c r="G103" s="8" t="s">
        <v>308</v>
      </c>
      <c r="H103" s="4"/>
      <c r="I103" s="4">
        <v>1367</v>
      </c>
      <c r="J103" s="5">
        <v>1367</v>
      </c>
      <c r="K103" s="8"/>
      <c r="L103" s="4">
        <v>20</v>
      </c>
      <c r="M103" s="4">
        <v>6.38</v>
      </c>
      <c r="N103" s="4">
        <v>0.21</v>
      </c>
      <c r="O103" s="4">
        <v>240</v>
      </c>
      <c r="P103" s="4">
        <v>37</v>
      </c>
      <c r="Q103" s="11"/>
      <c r="R103" s="185"/>
      <c r="S103" s="5"/>
      <c r="T103" s="29"/>
      <c r="U103" s="29"/>
      <c r="V103" s="29"/>
      <c r="W103" s="29"/>
      <c r="X103" s="29"/>
      <c r="Y103" s="29"/>
      <c r="Z103" s="51"/>
      <c r="AA103" s="4"/>
      <c r="AB103" s="4">
        <f aca="true" t="shared" si="7" ref="AB103:AC105">I103</f>
        <v>1367</v>
      </c>
      <c r="AC103" s="4">
        <f t="shared" si="7"/>
        <v>1367</v>
      </c>
      <c r="AD103" s="4">
        <f>L103*AC103</f>
        <v>27340</v>
      </c>
      <c r="AE103" s="4">
        <f>N103*AC103</f>
        <v>287.07</v>
      </c>
      <c r="AF103" s="4">
        <f>O103*AC103</f>
        <v>328080</v>
      </c>
      <c r="AG103" s="4">
        <f>P103*AC103</f>
        <v>50579</v>
      </c>
    </row>
    <row r="104" spans="2:33" ht="12.75">
      <c r="B104" s="3"/>
      <c r="C104" s="3"/>
      <c r="D104" s="4" t="s">
        <v>301</v>
      </c>
      <c r="E104" s="7"/>
      <c r="F104" s="181">
        <v>4</v>
      </c>
      <c r="G104" s="8" t="s">
        <v>388</v>
      </c>
      <c r="H104" s="4"/>
      <c r="I104" s="4">
        <v>1367</v>
      </c>
      <c r="J104" s="5">
        <v>1367</v>
      </c>
      <c r="K104" s="8"/>
      <c r="L104" s="4">
        <v>20</v>
      </c>
      <c r="M104" s="4">
        <v>6.38</v>
      </c>
      <c r="N104" s="4">
        <v>0.21</v>
      </c>
      <c r="O104" s="4">
        <v>190</v>
      </c>
      <c r="P104" s="4">
        <v>125</v>
      </c>
      <c r="Q104" s="11" t="s">
        <v>333</v>
      </c>
      <c r="R104" s="185"/>
      <c r="S104" s="5"/>
      <c r="T104" s="29"/>
      <c r="U104" s="29"/>
      <c r="V104" s="29"/>
      <c r="W104" s="29"/>
      <c r="X104" s="29"/>
      <c r="Y104" s="29"/>
      <c r="Z104" s="51"/>
      <c r="AA104" s="4"/>
      <c r="AB104" s="4">
        <f t="shared" si="7"/>
        <v>1367</v>
      </c>
      <c r="AC104" s="4">
        <f t="shared" si="7"/>
        <v>1367</v>
      </c>
      <c r="AD104" s="4">
        <f>L104*AC104</f>
        <v>27340</v>
      </c>
      <c r="AE104" s="4">
        <f>N104*AC104</f>
        <v>287.07</v>
      </c>
      <c r="AF104" s="4">
        <f>O104*AC104</f>
        <v>259730</v>
      </c>
      <c r="AG104" s="4">
        <f>P104*AC104</f>
        <v>170875</v>
      </c>
    </row>
    <row r="105" spans="2:33" ht="12.75">
      <c r="B105" s="3"/>
      <c r="C105" s="3"/>
      <c r="D105" s="4"/>
      <c r="E105" s="7"/>
      <c r="F105" s="181">
        <v>5</v>
      </c>
      <c r="G105" s="8" t="s">
        <v>328</v>
      </c>
      <c r="H105" s="4"/>
      <c r="I105" s="4">
        <v>2697</v>
      </c>
      <c r="J105" s="5">
        <v>2697</v>
      </c>
      <c r="K105" s="8"/>
      <c r="L105" s="4">
        <v>60</v>
      </c>
      <c r="M105" s="4">
        <v>5.8</v>
      </c>
      <c r="N105" s="4">
        <v>0.68</v>
      </c>
      <c r="O105" s="4">
        <v>840</v>
      </c>
      <c r="P105" s="4">
        <v>38</v>
      </c>
      <c r="Q105" s="11"/>
      <c r="R105" s="185"/>
      <c r="S105" s="5"/>
      <c r="T105" s="29"/>
      <c r="U105" s="29"/>
      <c r="V105" s="29"/>
      <c r="W105" s="29"/>
      <c r="X105" s="29"/>
      <c r="Y105" s="29"/>
      <c r="Z105" s="51"/>
      <c r="AA105" s="4"/>
      <c r="AB105" s="4">
        <f t="shared" si="7"/>
        <v>2697</v>
      </c>
      <c r="AC105" s="4">
        <f t="shared" si="7"/>
        <v>2697</v>
      </c>
      <c r="AD105" s="4">
        <f>L105*AC105</f>
        <v>161820</v>
      </c>
      <c r="AE105" s="4">
        <f>N105*AC105</f>
        <v>1833.96</v>
      </c>
      <c r="AF105" s="4">
        <f>O105*AC105</f>
        <v>2265480</v>
      </c>
      <c r="AG105" s="4">
        <f>P105*AC105</f>
        <v>102486</v>
      </c>
    </row>
    <row r="106" spans="2:33" ht="12.75">
      <c r="B106" s="3"/>
      <c r="C106" s="3"/>
      <c r="D106" s="4"/>
      <c r="E106" s="7"/>
      <c r="F106" s="181">
        <v>6</v>
      </c>
      <c r="G106" s="8" t="s">
        <v>336</v>
      </c>
      <c r="H106" s="4">
        <v>1198</v>
      </c>
      <c r="I106" s="4"/>
      <c r="J106" s="5">
        <v>1198</v>
      </c>
      <c r="K106" s="8"/>
      <c r="L106" s="4">
        <v>20</v>
      </c>
      <c r="M106" s="4">
        <v>6.38</v>
      </c>
      <c r="N106" s="4">
        <v>0.21</v>
      </c>
      <c r="O106" s="4">
        <v>80</v>
      </c>
      <c r="P106" s="4">
        <v>25</v>
      </c>
      <c r="Q106" s="11"/>
      <c r="R106" s="185"/>
      <c r="S106" s="5"/>
      <c r="T106" s="29"/>
      <c r="U106" s="29"/>
      <c r="V106" s="29"/>
      <c r="W106" s="29"/>
      <c r="X106" s="29"/>
      <c r="Y106" s="29"/>
      <c r="Z106" s="51"/>
      <c r="AA106" s="4">
        <f>H106</f>
        <v>1198</v>
      </c>
      <c r="AB106" s="4"/>
      <c r="AC106" s="4">
        <f>J106</f>
        <v>1198</v>
      </c>
      <c r="AD106" s="4">
        <f>L106*AC106</f>
        <v>23960</v>
      </c>
      <c r="AE106" s="4">
        <f>N106*AC106</f>
        <v>251.57999999999998</v>
      </c>
      <c r="AF106" s="4">
        <f>O106*AC106</f>
        <v>95840</v>
      </c>
      <c r="AG106" s="4">
        <f>P106*AC106</f>
        <v>29950</v>
      </c>
    </row>
    <row r="107" spans="2:33" ht="12.75">
      <c r="B107" s="3"/>
      <c r="C107" s="3"/>
      <c r="D107" s="4"/>
      <c r="E107" s="7"/>
      <c r="F107" s="181"/>
      <c r="G107" s="8"/>
      <c r="H107" s="4"/>
      <c r="I107" s="4"/>
      <c r="J107" s="5"/>
      <c r="K107" s="8"/>
      <c r="L107" s="4"/>
      <c r="M107" s="4"/>
      <c r="N107" s="4"/>
      <c r="O107" s="4"/>
      <c r="P107" s="4"/>
      <c r="Q107" s="11"/>
      <c r="R107" s="185"/>
      <c r="S107" s="5"/>
      <c r="T107" s="29"/>
      <c r="U107" s="29"/>
      <c r="V107" s="29"/>
      <c r="W107" s="29"/>
      <c r="X107" s="29"/>
      <c r="Y107" s="29"/>
      <c r="Z107" s="51"/>
      <c r="AA107" s="4"/>
      <c r="AB107" s="4"/>
      <c r="AC107" s="4"/>
      <c r="AD107" s="4"/>
      <c r="AE107" s="4"/>
      <c r="AF107" s="4"/>
      <c r="AG107" s="4"/>
    </row>
    <row r="108" spans="2:33" ht="12.75">
      <c r="B108" s="3" t="s">
        <v>389</v>
      </c>
      <c r="C108" s="180" t="s">
        <v>390</v>
      </c>
      <c r="D108" s="4" t="s">
        <v>290</v>
      </c>
      <c r="E108" s="7" t="s">
        <v>378</v>
      </c>
      <c r="F108" s="181">
        <v>1</v>
      </c>
      <c r="G108" s="182" t="s">
        <v>141</v>
      </c>
      <c r="H108" s="4"/>
      <c r="I108" s="4">
        <v>1013</v>
      </c>
      <c r="J108" s="5">
        <v>1013</v>
      </c>
      <c r="K108" s="8"/>
      <c r="L108" s="4">
        <v>60</v>
      </c>
      <c r="M108" s="4">
        <v>8.56</v>
      </c>
      <c r="N108" s="4">
        <v>2.5</v>
      </c>
      <c r="O108" s="7">
        <v>7500</v>
      </c>
      <c r="P108" s="4">
        <v>345</v>
      </c>
      <c r="Q108" s="11"/>
      <c r="R108" s="185"/>
      <c r="S108" s="5"/>
      <c r="T108" s="29">
        <f>I108</f>
        <v>1013</v>
      </c>
      <c r="U108" s="29">
        <f>J108</f>
        <v>1013</v>
      </c>
      <c r="V108" s="29">
        <f>L108*U108</f>
        <v>60780</v>
      </c>
      <c r="W108" s="29">
        <f>N108*U108</f>
        <v>2532.5</v>
      </c>
      <c r="X108" s="29">
        <f>O108*U108</f>
        <v>7597500</v>
      </c>
      <c r="Y108" s="29">
        <f>P108*U108</f>
        <v>349485</v>
      </c>
      <c r="Z108" s="51"/>
      <c r="AA108" s="4"/>
      <c r="AB108" s="4"/>
      <c r="AC108" s="4"/>
      <c r="AD108" s="4"/>
      <c r="AE108" s="4"/>
      <c r="AF108" s="4"/>
      <c r="AG108" s="4"/>
    </row>
    <row r="109" spans="2:33" ht="12.75">
      <c r="B109" s="154" t="s">
        <v>157</v>
      </c>
      <c r="C109" s="155">
        <f>SUM(H108:I113)</f>
        <v>12300</v>
      </c>
      <c r="D109" s="4" t="s">
        <v>273</v>
      </c>
      <c r="E109" s="7"/>
      <c r="F109" s="181">
        <v>2</v>
      </c>
      <c r="G109" s="182" t="s">
        <v>391</v>
      </c>
      <c r="H109" s="4">
        <v>4853</v>
      </c>
      <c r="I109" s="4"/>
      <c r="J109" s="5">
        <v>4853</v>
      </c>
      <c r="K109" s="8"/>
      <c r="L109" s="4">
        <v>20</v>
      </c>
      <c r="M109" s="4">
        <v>7.97</v>
      </c>
      <c r="N109" s="4">
        <v>1.3</v>
      </c>
      <c r="O109" s="7">
        <v>380</v>
      </c>
      <c r="P109" s="4">
        <v>41</v>
      </c>
      <c r="Q109" s="11"/>
      <c r="R109" s="185"/>
      <c r="S109" s="5">
        <f>H109</f>
        <v>4853</v>
      </c>
      <c r="T109" s="29"/>
      <c r="U109" s="29">
        <f>J109</f>
        <v>4853</v>
      </c>
      <c r="V109" s="29">
        <f>L109*U109</f>
        <v>97060</v>
      </c>
      <c r="W109" s="29">
        <f>N109*U109</f>
        <v>6308.900000000001</v>
      </c>
      <c r="X109" s="29">
        <f>O109*U109</f>
        <v>1844140</v>
      </c>
      <c r="Y109" s="29">
        <f>P109*U109</f>
        <v>198973</v>
      </c>
      <c r="Z109" s="51"/>
      <c r="AA109" s="4"/>
      <c r="AB109" s="4"/>
      <c r="AC109" s="4"/>
      <c r="AD109" s="4"/>
      <c r="AE109" s="4"/>
      <c r="AF109" s="4"/>
      <c r="AG109" s="4"/>
    </row>
    <row r="110" spans="2:33" ht="12.75">
      <c r="B110" s="154" t="s">
        <v>159</v>
      </c>
      <c r="C110" s="155">
        <f>SUM(J108:K113)</f>
        <v>12300</v>
      </c>
      <c r="D110" s="4" t="s">
        <v>283</v>
      </c>
      <c r="E110" s="7"/>
      <c r="F110" s="181">
        <v>3</v>
      </c>
      <c r="G110" s="182" t="s">
        <v>380</v>
      </c>
      <c r="H110" s="4">
        <v>1013</v>
      </c>
      <c r="I110" s="4"/>
      <c r="J110" s="5">
        <v>1013</v>
      </c>
      <c r="K110" s="8"/>
      <c r="L110" s="4">
        <v>20</v>
      </c>
      <c r="M110" s="4">
        <v>6.38</v>
      </c>
      <c r="N110" s="4">
        <v>0.21</v>
      </c>
      <c r="O110" s="7">
        <v>2050</v>
      </c>
      <c r="P110" s="4">
        <v>133</v>
      </c>
      <c r="Q110" s="11"/>
      <c r="R110" s="185"/>
      <c r="S110" s="5">
        <f>H110</f>
        <v>1013</v>
      </c>
      <c r="T110" s="29"/>
      <c r="U110" s="29">
        <f>J110</f>
        <v>1013</v>
      </c>
      <c r="V110" s="29">
        <f>L110*U110</f>
        <v>20260</v>
      </c>
      <c r="W110" s="29">
        <f>N110*U110</f>
        <v>212.73</v>
      </c>
      <c r="X110" s="29">
        <f>O110*U110</f>
        <v>2076650</v>
      </c>
      <c r="Y110" s="29">
        <f>P110*U110</f>
        <v>134729</v>
      </c>
      <c r="Z110" s="51"/>
      <c r="AA110" s="4"/>
      <c r="AB110" s="4"/>
      <c r="AC110" s="4"/>
      <c r="AD110" s="4"/>
      <c r="AE110" s="4"/>
      <c r="AF110" s="4"/>
      <c r="AG110" s="4"/>
    </row>
    <row r="111" spans="2:33" ht="12.75">
      <c r="B111" s="3"/>
      <c r="C111" s="3"/>
      <c r="D111" s="4" t="s">
        <v>301</v>
      </c>
      <c r="E111" s="7"/>
      <c r="F111" s="181">
        <v>4</v>
      </c>
      <c r="G111" s="182" t="s">
        <v>382</v>
      </c>
      <c r="H111" s="4">
        <v>101</v>
      </c>
      <c r="I111" s="4"/>
      <c r="J111" s="5">
        <v>101</v>
      </c>
      <c r="K111" s="8"/>
      <c r="L111" s="4">
        <v>20</v>
      </c>
      <c r="M111" s="4">
        <v>7.63</v>
      </c>
      <c r="N111" s="4">
        <v>0.21</v>
      </c>
      <c r="O111" s="7">
        <v>1870</v>
      </c>
      <c r="P111" s="4">
        <v>67</v>
      </c>
      <c r="Q111" s="11"/>
      <c r="R111" s="185"/>
      <c r="S111" s="5">
        <f>H111</f>
        <v>101</v>
      </c>
      <c r="T111" s="29"/>
      <c r="U111" s="29">
        <f>J111</f>
        <v>101</v>
      </c>
      <c r="V111" s="29">
        <f>L111*U111</f>
        <v>2020</v>
      </c>
      <c r="W111" s="29">
        <f>N111*U111</f>
        <v>21.21</v>
      </c>
      <c r="X111" s="29">
        <f>O111*U111</f>
        <v>188870</v>
      </c>
      <c r="Y111" s="29">
        <f>P111*U111</f>
        <v>6767</v>
      </c>
      <c r="Z111" s="51"/>
      <c r="AA111" s="4"/>
      <c r="AB111" s="4"/>
      <c r="AC111" s="4"/>
      <c r="AD111" s="4"/>
      <c r="AE111" s="4"/>
      <c r="AF111" s="4"/>
      <c r="AG111" s="4"/>
    </row>
    <row r="112" spans="2:33" ht="12.75">
      <c r="B112" s="3"/>
      <c r="C112" s="3"/>
      <c r="D112" s="4"/>
      <c r="E112" s="7"/>
      <c r="F112" s="181">
        <v>5</v>
      </c>
      <c r="G112" s="182" t="s">
        <v>384</v>
      </c>
      <c r="H112" s="4">
        <v>51</v>
      </c>
      <c r="I112" s="4"/>
      <c r="J112" s="5">
        <v>51</v>
      </c>
      <c r="K112" s="8"/>
      <c r="L112" s="4">
        <v>20</v>
      </c>
      <c r="M112" s="4">
        <v>7.63</v>
      </c>
      <c r="N112" s="4">
        <v>0.21</v>
      </c>
      <c r="O112" s="7">
        <v>930</v>
      </c>
      <c r="P112" s="4">
        <v>38</v>
      </c>
      <c r="Q112" s="11"/>
      <c r="R112" s="185"/>
      <c r="S112" s="5">
        <f>H112</f>
        <v>51</v>
      </c>
      <c r="T112" s="29"/>
      <c r="U112" s="29">
        <f>J112</f>
        <v>51</v>
      </c>
      <c r="V112" s="29">
        <f>L112*U112</f>
        <v>1020</v>
      </c>
      <c r="W112" s="29">
        <f>N112*U112</f>
        <v>10.709999999999999</v>
      </c>
      <c r="X112" s="29">
        <f>O112*U112</f>
        <v>47430</v>
      </c>
      <c r="Y112" s="29">
        <f>P112*U112</f>
        <v>1938</v>
      </c>
      <c r="Z112" s="51"/>
      <c r="AA112" s="4"/>
      <c r="AB112" s="4"/>
      <c r="AC112" s="4"/>
      <c r="AD112" s="4"/>
      <c r="AE112" s="4"/>
      <c r="AF112" s="4"/>
      <c r="AG112" s="4"/>
    </row>
    <row r="113" spans="2:33" ht="12.75">
      <c r="B113" s="3"/>
      <c r="C113" s="3"/>
      <c r="D113" s="4"/>
      <c r="E113" s="7"/>
      <c r="F113" s="181">
        <v>6</v>
      </c>
      <c r="G113" s="8" t="s">
        <v>328</v>
      </c>
      <c r="H113" s="4">
        <v>5269</v>
      </c>
      <c r="I113" s="4"/>
      <c r="J113" s="5">
        <v>5269</v>
      </c>
      <c r="K113" s="8"/>
      <c r="L113" s="4">
        <v>20</v>
      </c>
      <c r="M113" s="4">
        <v>7.6</v>
      </c>
      <c r="N113" s="4">
        <v>0.23</v>
      </c>
      <c r="O113" s="4">
        <v>100</v>
      </c>
      <c r="P113" s="4">
        <v>10</v>
      </c>
      <c r="Q113" s="11"/>
      <c r="R113" s="185"/>
      <c r="S113" s="5"/>
      <c r="T113" s="29"/>
      <c r="U113" s="29"/>
      <c r="V113" s="29"/>
      <c r="W113" s="29"/>
      <c r="X113" s="29"/>
      <c r="Y113" s="29"/>
      <c r="Z113" s="51"/>
      <c r="AA113" s="4">
        <f>H113</f>
        <v>5269</v>
      </c>
      <c r="AB113" s="4"/>
      <c r="AC113" s="4">
        <f>J113</f>
        <v>5269</v>
      </c>
      <c r="AD113" s="4">
        <f>L113*AC113</f>
        <v>105380</v>
      </c>
      <c r="AE113" s="4">
        <f>N113*AC113</f>
        <v>1211.8700000000001</v>
      </c>
      <c r="AF113" s="4">
        <f>O113*AC113</f>
        <v>526900</v>
      </c>
      <c r="AG113" s="4">
        <f>P113*AC113</f>
        <v>52690</v>
      </c>
    </row>
    <row r="114" spans="2:33" ht="12.75">
      <c r="B114" s="3"/>
      <c r="C114" s="3"/>
      <c r="D114" s="4"/>
      <c r="E114" s="7"/>
      <c r="F114" s="181"/>
      <c r="G114" s="8"/>
      <c r="H114" s="4"/>
      <c r="I114" s="4"/>
      <c r="J114" s="5"/>
      <c r="K114" s="8"/>
      <c r="L114" s="4"/>
      <c r="M114" s="4"/>
      <c r="N114" s="4"/>
      <c r="O114" s="4"/>
      <c r="P114" s="4"/>
      <c r="Q114" s="11"/>
      <c r="R114" s="185"/>
      <c r="S114" s="5"/>
      <c r="T114" s="29"/>
      <c r="U114" s="29"/>
      <c r="V114" s="29"/>
      <c r="W114" s="29"/>
      <c r="X114" s="29"/>
      <c r="Y114" s="29"/>
      <c r="Z114" s="51"/>
      <c r="AA114" s="4"/>
      <c r="AB114" s="4"/>
      <c r="AC114" s="4"/>
      <c r="AD114" s="4"/>
      <c r="AE114" s="4"/>
      <c r="AF114" s="4"/>
      <c r="AG114" s="4"/>
    </row>
    <row r="115" spans="2:33" ht="12.75">
      <c r="B115" s="3" t="s">
        <v>392</v>
      </c>
      <c r="C115" s="3" t="s">
        <v>390</v>
      </c>
      <c r="D115" s="4" t="s">
        <v>290</v>
      </c>
      <c r="E115" s="7" t="s">
        <v>386</v>
      </c>
      <c r="F115" s="181">
        <v>1</v>
      </c>
      <c r="G115" s="182" t="s">
        <v>320</v>
      </c>
      <c r="H115" s="4"/>
      <c r="I115" s="4">
        <v>1018</v>
      </c>
      <c r="J115" s="5">
        <v>1018</v>
      </c>
      <c r="K115" s="8"/>
      <c r="L115" s="4">
        <v>20</v>
      </c>
      <c r="M115" s="4">
        <v>7.63</v>
      </c>
      <c r="N115" s="4">
        <v>0.23</v>
      </c>
      <c r="O115" s="7">
        <v>1200</v>
      </c>
      <c r="P115" s="4">
        <v>87</v>
      </c>
      <c r="Q115" s="11" t="s">
        <v>333</v>
      </c>
      <c r="R115" s="185"/>
      <c r="S115" s="5"/>
      <c r="T115" s="29">
        <f>I115</f>
        <v>1018</v>
      </c>
      <c r="U115" s="29">
        <f>J115</f>
        <v>1018</v>
      </c>
      <c r="V115" s="29">
        <f>L115*U115</f>
        <v>20360</v>
      </c>
      <c r="W115" s="29">
        <f>N115*U115</f>
        <v>234.14000000000001</v>
      </c>
      <c r="X115" s="29">
        <f>O115*U115</f>
        <v>1221600</v>
      </c>
      <c r="Y115" s="29">
        <f>P115*U115</f>
        <v>88566</v>
      </c>
      <c r="Z115" s="51"/>
      <c r="AA115" s="4"/>
      <c r="AB115" s="4"/>
      <c r="AC115" s="4"/>
      <c r="AD115" s="4"/>
      <c r="AE115" s="4"/>
      <c r="AF115" s="4"/>
      <c r="AG115" s="4"/>
    </row>
    <row r="116" spans="2:33" ht="12.75">
      <c r="B116" s="154" t="s">
        <v>157</v>
      </c>
      <c r="C116" s="155">
        <f>SUM(H115:I120)</f>
        <v>8940</v>
      </c>
      <c r="D116" s="4" t="s">
        <v>273</v>
      </c>
      <c r="E116" s="7"/>
      <c r="F116" s="181">
        <v>2</v>
      </c>
      <c r="G116" s="182" t="s">
        <v>328</v>
      </c>
      <c r="H116" s="4"/>
      <c r="I116" s="4">
        <v>2291</v>
      </c>
      <c r="J116" s="5">
        <v>2291</v>
      </c>
      <c r="K116" s="8"/>
      <c r="L116" s="4">
        <v>60</v>
      </c>
      <c r="M116" s="4">
        <v>5.8</v>
      </c>
      <c r="N116" s="4">
        <v>0.68</v>
      </c>
      <c r="O116" s="7">
        <v>1200</v>
      </c>
      <c r="P116" s="4">
        <v>118</v>
      </c>
      <c r="Q116" s="11"/>
      <c r="R116" s="185"/>
      <c r="S116" s="5"/>
      <c r="T116" s="29">
        <f>I116</f>
        <v>2291</v>
      </c>
      <c r="U116" s="29">
        <f>J116</f>
        <v>2291</v>
      </c>
      <c r="V116" s="29">
        <f>L116*U116</f>
        <v>137460</v>
      </c>
      <c r="W116" s="29">
        <f>N116*U116</f>
        <v>1557.88</v>
      </c>
      <c r="X116" s="29">
        <f>O116*U116</f>
        <v>2749200</v>
      </c>
      <c r="Y116" s="29">
        <f>P116*U116</f>
        <v>270338</v>
      </c>
      <c r="Z116" s="51"/>
      <c r="AA116" s="4"/>
      <c r="AB116" s="4"/>
      <c r="AC116" s="4"/>
      <c r="AD116" s="4"/>
      <c r="AE116" s="4"/>
      <c r="AF116" s="4"/>
      <c r="AG116" s="4"/>
    </row>
    <row r="117" spans="2:33" ht="12.75">
      <c r="B117" s="154" t="s">
        <v>159</v>
      </c>
      <c r="C117" s="155">
        <f>SUM(J115:K120)</f>
        <v>8940</v>
      </c>
      <c r="D117" s="4" t="s">
        <v>283</v>
      </c>
      <c r="E117" s="7"/>
      <c r="F117" s="181">
        <v>3</v>
      </c>
      <c r="G117" s="8" t="s">
        <v>308</v>
      </c>
      <c r="H117" s="4"/>
      <c r="I117" s="4">
        <v>1161</v>
      </c>
      <c r="J117" s="5">
        <v>1161</v>
      </c>
      <c r="K117" s="8"/>
      <c r="L117" s="4">
        <v>20</v>
      </c>
      <c r="M117" s="4">
        <v>6.38</v>
      </c>
      <c r="N117" s="4">
        <v>0.21</v>
      </c>
      <c r="O117" s="4">
        <v>310</v>
      </c>
      <c r="P117" s="4">
        <v>37</v>
      </c>
      <c r="Q117" s="11"/>
      <c r="R117" s="185"/>
      <c r="S117" s="5"/>
      <c r="T117" s="29"/>
      <c r="U117" s="29"/>
      <c r="V117" s="29"/>
      <c r="W117" s="29"/>
      <c r="X117" s="29"/>
      <c r="Y117" s="29"/>
      <c r="Z117" s="51"/>
      <c r="AA117" s="4"/>
      <c r="AB117" s="4">
        <f aca="true" t="shared" si="8" ref="AB117:AC119">I117</f>
        <v>1161</v>
      </c>
      <c r="AC117" s="4">
        <f t="shared" si="8"/>
        <v>1161</v>
      </c>
      <c r="AD117" s="4">
        <f>L117*AC117</f>
        <v>23220</v>
      </c>
      <c r="AE117" s="4">
        <f>N117*AC117</f>
        <v>243.81</v>
      </c>
      <c r="AF117" s="4">
        <f>O117*AC117</f>
        <v>359910</v>
      </c>
      <c r="AG117" s="4">
        <f>P117*AC117</f>
        <v>42957</v>
      </c>
    </row>
    <row r="118" spans="2:33" ht="12.75">
      <c r="B118" s="3"/>
      <c r="C118" s="3"/>
      <c r="D118" s="4" t="s">
        <v>301</v>
      </c>
      <c r="E118" s="7"/>
      <c r="F118" s="181">
        <v>4</v>
      </c>
      <c r="G118" s="8" t="s">
        <v>388</v>
      </c>
      <c r="H118" s="4"/>
      <c r="I118" s="4">
        <v>1161</v>
      </c>
      <c r="J118" s="5">
        <v>1161</v>
      </c>
      <c r="K118" s="8"/>
      <c r="L118" s="4">
        <v>20</v>
      </c>
      <c r="M118" s="4">
        <v>6.38</v>
      </c>
      <c r="N118" s="4">
        <v>0.21</v>
      </c>
      <c r="O118" s="4">
        <v>190</v>
      </c>
      <c r="P118" s="4">
        <v>125</v>
      </c>
      <c r="Q118" s="11" t="s">
        <v>333</v>
      </c>
      <c r="R118" s="185"/>
      <c r="S118" s="5"/>
      <c r="T118" s="29"/>
      <c r="U118" s="29"/>
      <c r="V118" s="29"/>
      <c r="W118" s="29"/>
      <c r="X118" s="29"/>
      <c r="Y118" s="29"/>
      <c r="Z118" s="51"/>
      <c r="AA118" s="4"/>
      <c r="AB118" s="4">
        <f t="shared" si="8"/>
        <v>1161</v>
      </c>
      <c r="AC118" s="4">
        <f t="shared" si="8"/>
        <v>1161</v>
      </c>
      <c r="AD118" s="4">
        <f>L118*AC118</f>
        <v>23220</v>
      </c>
      <c r="AE118" s="4">
        <f>N118*AC118</f>
        <v>243.81</v>
      </c>
      <c r="AF118" s="4">
        <f>O118*AC118</f>
        <v>220590</v>
      </c>
      <c r="AG118" s="4">
        <f>P118*AC118</f>
        <v>145125</v>
      </c>
    </row>
    <row r="119" spans="2:33" ht="12.75">
      <c r="B119" s="3"/>
      <c r="C119" s="3"/>
      <c r="D119" s="4"/>
      <c r="E119" s="7"/>
      <c r="F119" s="181">
        <v>5</v>
      </c>
      <c r="G119" s="8" t="s">
        <v>328</v>
      </c>
      <c r="H119" s="4"/>
      <c r="I119" s="4">
        <v>2291</v>
      </c>
      <c r="J119" s="5">
        <v>2291</v>
      </c>
      <c r="K119" s="8"/>
      <c r="L119" s="4">
        <v>60</v>
      </c>
      <c r="M119" s="4">
        <v>5.8</v>
      </c>
      <c r="N119" s="4">
        <v>0.68</v>
      </c>
      <c r="O119" s="4">
        <v>830</v>
      </c>
      <c r="P119" s="4">
        <v>38</v>
      </c>
      <c r="Q119" s="11"/>
      <c r="R119" s="185"/>
      <c r="S119" s="5"/>
      <c r="T119" s="29"/>
      <c r="U119" s="29"/>
      <c r="V119" s="29"/>
      <c r="W119" s="29"/>
      <c r="X119" s="29"/>
      <c r="Y119" s="29"/>
      <c r="Z119" s="51"/>
      <c r="AA119" s="4"/>
      <c r="AB119" s="4">
        <f t="shared" si="8"/>
        <v>2291</v>
      </c>
      <c r="AC119" s="4">
        <f t="shared" si="8"/>
        <v>2291</v>
      </c>
      <c r="AD119" s="4">
        <f>L119*AC119</f>
        <v>137460</v>
      </c>
      <c r="AE119" s="4">
        <f>N119*AC119</f>
        <v>1557.88</v>
      </c>
      <c r="AF119" s="4">
        <f>O119*AC119</f>
        <v>1901530</v>
      </c>
      <c r="AG119" s="4">
        <f>P119*AC119</f>
        <v>87058</v>
      </c>
    </row>
    <row r="120" spans="2:33" ht="12.75">
      <c r="B120" s="3"/>
      <c r="C120" s="3"/>
      <c r="D120" s="4"/>
      <c r="E120" s="7"/>
      <c r="F120" s="181">
        <v>6</v>
      </c>
      <c r="G120" s="8" t="s">
        <v>336</v>
      </c>
      <c r="H120" s="4">
        <v>1018</v>
      </c>
      <c r="I120" s="4"/>
      <c r="J120" s="5">
        <v>1018</v>
      </c>
      <c r="K120" s="8"/>
      <c r="L120" s="4">
        <v>20</v>
      </c>
      <c r="M120" s="4">
        <v>6.38</v>
      </c>
      <c r="N120" s="4">
        <v>0.21</v>
      </c>
      <c r="O120" s="4">
        <v>80</v>
      </c>
      <c r="P120" s="4">
        <v>25</v>
      </c>
      <c r="Q120" s="11"/>
      <c r="R120" s="185"/>
      <c r="S120" s="5"/>
      <c r="T120" s="29"/>
      <c r="U120" s="29"/>
      <c r="V120" s="29"/>
      <c r="W120" s="29"/>
      <c r="X120" s="29"/>
      <c r="Y120" s="29"/>
      <c r="Z120" s="51"/>
      <c r="AA120" s="4">
        <f>H120</f>
        <v>1018</v>
      </c>
      <c r="AB120" s="4"/>
      <c r="AC120" s="4">
        <f>J120</f>
        <v>1018</v>
      </c>
      <c r="AD120" s="4">
        <f>L120*AC120</f>
        <v>20360</v>
      </c>
      <c r="AE120" s="4">
        <f>N120*AC120</f>
        <v>213.78</v>
      </c>
      <c r="AF120" s="4">
        <f>O120*AC120</f>
        <v>81440</v>
      </c>
      <c r="AG120" s="4">
        <f>P120*AC120</f>
        <v>25450</v>
      </c>
    </row>
    <row r="121" spans="2:33" ht="12.75">
      <c r="B121" s="3"/>
      <c r="C121" s="3"/>
      <c r="D121" s="4"/>
      <c r="E121" s="7"/>
      <c r="F121" s="181"/>
      <c r="G121" s="8"/>
      <c r="H121" s="4"/>
      <c r="I121" s="4"/>
      <c r="J121" s="5"/>
      <c r="K121" s="8"/>
      <c r="L121" s="4"/>
      <c r="M121" s="4"/>
      <c r="N121" s="4"/>
      <c r="O121" s="4"/>
      <c r="P121" s="4"/>
      <c r="Q121" s="11"/>
      <c r="R121" s="185"/>
      <c r="S121" s="5"/>
      <c r="T121" s="29"/>
      <c r="U121" s="29"/>
      <c r="V121" s="29"/>
      <c r="W121" s="29"/>
      <c r="X121" s="29"/>
      <c r="Y121" s="29"/>
      <c r="Z121" s="51"/>
      <c r="AA121" s="4"/>
      <c r="AB121" s="4"/>
      <c r="AC121" s="4"/>
      <c r="AD121" s="4"/>
      <c r="AE121" s="4"/>
      <c r="AF121" s="4"/>
      <c r="AG121" s="4"/>
    </row>
    <row r="122" spans="2:33" ht="12.75">
      <c r="B122" s="3" t="s">
        <v>393</v>
      </c>
      <c r="C122" s="180" t="s">
        <v>394</v>
      </c>
      <c r="D122" s="4" t="s">
        <v>290</v>
      </c>
      <c r="E122" s="7" t="s">
        <v>378</v>
      </c>
      <c r="F122" s="181">
        <v>1</v>
      </c>
      <c r="G122" s="182" t="s">
        <v>141</v>
      </c>
      <c r="H122" s="4"/>
      <c r="I122" s="4">
        <v>1043</v>
      </c>
      <c r="J122" s="5">
        <v>1043</v>
      </c>
      <c r="K122" s="8"/>
      <c r="L122" s="4">
        <v>60</v>
      </c>
      <c r="M122" s="4">
        <v>8.56</v>
      </c>
      <c r="N122" s="4">
        <v>2.5</v>
      </c>
      <c r="O122" s="7">
        <v>9800</v>
      </c>
      <c r="P122" s="4">
        <v>345</v>
      </c>
      <c r="Q122" s="11"/>
      <c r="R122" s="185"/>
      <c r="S122" s="5"/>
      <c r="T122" s="29">
        <f>I122</f>
        <v>1043</v>
      </c>
      <c r="U122" s="29">
        <f>J122</f>
        <v>1043</v>
      </c>
      <c r="V122" s="29">
        <f>L122*U122</f>
        <v>62580</v>
      </c>
      <c r="W122" s="29">
        <f>N122*U122</f>
        <v>2607.5</v>
      </c>
      <c r="X122" s="29">
        <f>O122*U122</f>
        <v>10221400</v>
      </c>
      <c r="Y122" s="29">
        <f>P122*U122</f>
        <v>359835</v>
      </c>
      <c r="Z122" s="51"/>
      <c r="AA122" s="4"/>
      <c r="AB122" s="4"/>
      <c r="AC122" s="4"/>
      <c r="AD122" s="4"/>
      <c r="AE122" s="4"/>
      <c r="AF122" s="4"/>
      <c r="AG122" s="4"/>
    </row>
    <row r="123" spans="2:33" ht="12.75">
      <c r="B123" s="154" t="s">
        <v>157</v>
      </c>
      <c r="C123" s="155">
        <f>SUM(H122:I127)</f>
        <v>27272</v>
      </c>
      <c r="D123" s="4" t="s">
        <v>273</v>
      </c>
      <c r="E123" s="7"/>
      <c r="F123" s="181">
        <v>2</v>
      </c>
      <c r="G123" s="182" t="s">
        <v>391</v>
      </c>
      <c r="H123" s="4">
        <v>11550</v>
      </c>
      <c r="I123" s="4"/>
      <c r="J123" s="5">
        <v>11550</v>
      </c>
      <c r="K123" s="8"/>
      <c r="L123" s="4">
        <v>20</v>
      </c>
      <c r="M123" s="4">
        <v>7.79</v>
      </c>
      <c r="N123" s="4">
        <v>1.3</v>
      </c>
      <c r="O123" s="7">
        <v>500</v>
      </c>
      <c r="P123" s="4">
        <v>41</v>
      </c>
      <c r="Q123" s="11"/>
      <c r="R123" s="185"/>
      <c r="S123" s="5">
        <f>H123</f>
        <v>11550</v>
      </c>
      <c r="T123" s="29"/>
      <c r="U123" s="29">
        <f>J123</f>
        <v>11550</v>
      </c>
      <c r="V123" s="29">
        <f>L123*U123</f>
        <v>231000</v>
      </c>
      <c r="W123" s="29">
        <f>N123*U123</f>
        <v>15015</v>
      </c>
      <c r="X123" s="29">
        <f>O123*U123</f>
        <v>5775000</v>
      </c>
      <c r="Y123" s="29">
        <f>P123*U123</f>
        <v>473550</v>
      </c>
      <c r="Z123" s="51"/>
      <c r="AA123" s="4"/>
      <c r="AB123" s="4"/>
      <c r="AC123" s="4"/>
      <c r="AD123" s="4"/>
      <c r="AE123" s="4"/>
      <c r="AF123" s="4"/>
      <c r="AG123" s="4"/>
    </row>
    <row r="124" spans="2:33" ht="12.75">
      <c r="B124" s="154" t="s">
        <v>159</v>
      </c>
      <c r="C124" s="155">
        <f>SUM(J122:K127)</f>
        <v>27272</v>
      </c>
      <c r="D124" s="4" t="s">
        <v>283</v>
      </c>
      <c r="E124" s="7"/>
      <c r="F124" s="181">
        <v>3</v>
      </c>
      <c r="G124" s="182" t="s">
        <v>380</v>
      </c>
      <c r="H124" s="4">
        <v>1043</v>
      </c>
      <c r="I124" s="4"/>
      <c r="J124" s="5">
        <v>1043</v>
      </c>
      <c r="K124" s="8"/>
      <c r="L124" s="4">
        <v>20</v>
      </c>
      <c r="M124" s="4">
        <v>6.38</v>
      </c>
      <c r="N124" s="4">
        <v>0.21</v>
      </c>
      <c r="O124" s="7">
        <v>2450</v>
      </c>
      <c r="P124" s="4">
        <v>133</v>
      </c>
      <c r="Q124" s="11"/>
      <c r="R124" s="185"/>
      <c r="S124" s="5">
        <f>H124</f>
        <v>1043</v>
      </c>
      <c r="T124" s="29"/>
      <c r="U124" s="29">
        <f>J124</f>
        <v>1043</v>
      </c>
      <c r="V124" s="29">
        <f>L124*U124</f>
        <v>20860</v>
      </c>
      <c r="W124" s="29">
        <f>N124*U124</f>
        <v>219.03</v>
      </c>
      <c r="X124" s="29">
        <f>O124*U124</f>
        <v>2555350</v>
      </c>
      <c r="Y124" s="29">
        <f>P124*U124</f>
        <v>138719</v>
      </c>
      <c r="Z124" s="51"/>
      <c r="AA124" s="4"/>
      <c r="AB124" s="4"/>
      <c r="AC124" s="4"/>
      <c r="AD124" s="4"/>
      <c r="AE124" s="4"/>
      <c r="AF124" s="4"/>
      <c r="AG124" s="4"/>
    </row>
    <row r="125" spans="2:33" ht="12.75">
      <c r="B125" s="3"/>
      <c r="C125" s="3"/>
      <c r="D125" s="4" t="s">
        <v>301</v>
      </c>
      <c r="E125" s="7"/>
      <c r="F125" s="181">
        <v>4</v>
      </c>
      <c r="G125" s="182" t="s">
        <v>382</v>
      </c>
      <c r="H125" s="4">
        <v>1043</v>
      </c>
      <c r="I125" s="4"/>
      <c r="J125" s="5">
        <v>1043</v>
      </c>
      <c r="K125" s="8"/>
      <c r="L125" s="4">
        <v>20</v>
      </c>
      <c r="M125" s="4">
        <v>7.63</v>
      </c>
      <c r="N125" s="4">
        <v>0.21</v>
      </c>
      <c r="O125" s="7">
        <v>2080</v>
      </c>
      <c r="P125" s="4">
        <v>67</v>
      </c>
      <c r="Q125" s="11"/>
      <c r="R125" s="185"/>
      <c r="S125" s="5">
        <f>H125</f>
        <v>1043</v>
      </c>
      <c r="T125" s="29"/>
      <c r="U125" s="29">
        <f>J125</f>
        <v>1043</v>
      </c>
      <c r="V125" s="29">
        <f>L125*U125</f>
        <v>20860</v>
      </c>
      <c r="W125" s="29">
        <f>N125*U125</f>
        <v>219.03</v>
      </c>
      <c r="X125" s="29">
        <f>O125*U125</f>
        <v>2169440</v>
      </c>
      <c r="Y125" s="29">
        <f>P125*U125</f>
        <v>69881</v>
      </c>
      <c r="Z125" s="51"/>
      <c r="AA125" s="4"/>
      <c r="AB125" s="4"/>
      <c r="AC125" s="4"/>
      <c r="AD125" s="4"/>
      <c r="AE125" s="4"/>
      <c r="AF125" s="4"/>
      <c r="AG125" s="4"/>
    </row>
    <row r="126" spans="2:33" ht="12.75">
      <c r="B126" s="3"/>
      <c r="C126" s="3"/>
      <c r="D126" s="4"/>
      <c r="E126" s="7"/>
      <c r="F126" s="181">
        <v>5</v>
      </c>
      <c r="G126" s="182" t="s">
        <v>384</v>
      </c>
      <c r="H126" s="4">
        <v>1043</v>
      </c>
      <c r="I126" s="4"/>
      <c r="J126" s="5">
        <v>1043</v>
      </c>
      <c r="K126" s="8"/>
      <c r="L126" s="4">
        <v>20</v>
      </c>
      <c r="M126" s="4">
        <v>7.63</v>
      </c>
      <c r="N126" s="4">
        <v>0.21</v>
      </c>
      <c r="O126" s="7">
        <v>1300</v>
      </c>
      <c r="P126" s="4">
        <v>38</v>
      </c>
      <c r="Q126" s="11"/>
      <c r="R126" s="185"/>
      <c r="S126" s="5">
        <f>H126</f>
        <v>1043</v>
      </c>
      <c r="T126" s="29"/>
      <c r="U126" s="29">
        <f>J126</f>
        <v>1043</v>
      </c>
      <c r="V126" s="29">
        <f>L126*U126</f>
        <v>20860</v>
      </c>
      <c r="W126" s="29">
        <f>N126*U126</f>
        <v>219.03</v>
      </c>
      <c r="X126" s="29">
        <f>O126*U126</f>
        <v>1355900</v>
      </c>
      <c r="Y126" s="29">
        <f>P126*U126</f>
        <v>39634</v>
      </c>
      <c r="Z126" s="51"/>
      <c r="AA126" s="4"/>
      <c r="AB126" s="4"/>
      <c r="AC126" s="4"/>
      <c r="AD126" s="4"/>
      <c r="AE126" s="4"/>
      <c r="AF126" s="4"/>
      <c r="AG126" s="4"/>
    </row>
    <row r="127" spans="2:33" ht="12.75">
      <c r="B127" s="3"/>
      <c r="C127" s="3"/>
      <c r="D127" s="4"/>
      <c r="E127" s="7"/>
      <c r="F127" s="181">
        <v>6</v>
      </c>
      <c r="G127" s="8" t="s">
        <v>328</v>
      </c>
      <c r="H127" s="4">
        <v>11550</v>
      </c>
      <c r="I127" s="4"/>
      <c r="J127" s="5">
        <v>11550</v>
      </c>
      <c r="K127" s="8"/>
      <c r="L127" s="4">
        <v>20</v>
      </c>
      <c r="M127" s="4">
        <v>7.6</v>
      </c>
      <c r="N127" s="4">
        <v>0.23</v>
      </c>
      <c r="O127" s="4">
        <v>120</v>
      </c>
      <c r="P127" s="4">
        <v>10</v>
      </c>
      <c r="Q127" s="11"/>
      <c r="R127" s="185"/>
      <c r="S127" s="5"/>
      <c r="T127" s="29"/>
      <c r="U127" s="29"/>
      <c r="V127" s="29"/>
      <c r="W127" s="29"/>
      <c r="X127" s="29"/>
      <c r="Y127" s="29"/>
      <c r="Z127" s="51"/>
      <c r="AA127" s="4">
        <f>H127</f>
        <v>11550</v>
      </c>
      <c r="AB127" s="4"/>
      <c r="AC127" s="4">
        <f>J127</f>
        <v>11550</v>
      </c>
      <c r="AD127" s="4">
        <f>L127*AC127</f>
        <v>231000</v>
      </c>
      <c r="AE127" s="4">
        <f>N127*AC127</f>
        <v>2656.5</v>
      </c>
      <c r="AF127" s="4">
        <f>O127*AC127</f>
        <v>1386000</v>
      </c>
      <c r="AG127" s="4">
        <f>P127*AC127</f>
        <v>115500</v>
      </c>
    </row>
    <row r="128" spans="2:33" ht="12.75">
      <c r="B128" s="3"/>
      <c r="C128" s="3"/>
      <c r="D128" s="4"/>
      <c r="E128" s="7"/>
      <c r="F128" s="181"/>
      <c r="G128" s="8"/>
      <c r="H128" s="4"/>
      <c r="I128" s="4"/>
      <c r="J128" s="5"/>
      <c r="K128" s="8"/>
      <c r="L128" s="4"/>
      <c r="M128" s="4"/>
      <c r="N128" s="4"/>
      <c r="O128" s="4"/>
      <c r="P128" s="4"/>
      <c r="Q128" s="11"/>
      <c r="R128" s="185"/>
      <c r="S128" s="5"/>
      <c r="T128" s="29"/>
      <c r="U128" s="29"/>
      <c r="V128" s="29"/>
      <c r="W128" s="29"/>
      <c r="X128" s="29"/>
      <c r="Y128" s="29"/>
      <c r="Z128" s="51"/>
      <c r="AA128" s="4"/>
      <c r="AB128" s="4"/>
      <c r="AC128" s="4"/>
      <c r="AD128" s="4"/>
      <c r="AE128" s="4"/>
      <c r="AF128" s="4"/>
      <c r="AG128" s="4"/>
    </row>
    <row r="129" spans="2:33" ht="12.75">
      <c r="B129" s="3" t="s">
        <v>395</v>
      </c>
      <c r="C129" s="3" t="s">
        <v>396</v>
      </c>
      <c r="D129" s="4" t="s">
        <v>290</v>
      </c>
      <c r="E129" s="7" t="s">
        <v>386</v>
      </c>
      <c r="F129" s="181">
        <v>1</v>
      </c>
      <c r="G129" s="182" t="s">
        <v>320</v>
      </c>
      <c r="H129" s="4"/>
      <c r="I129" s="4">
        <v>2509</v>
      </c>
      <c r="J129" s="5">
        <v>2509</v>
      </c>
      <c r="K129" s="8"/>
      <c r="L129" s="4">
        <v>20</v>
      </c>
      <c r="M129" s="4">
        <v>7.63</v>
      </c>
      <c r="N129" s="4">
        <v>0.23</v>
      </c>
      <c r="O129" s="7">
        <v>2300</v>
      </c>
      <c r="P129" s="4">
        <v>87</v>
      </c>
      <c r="Q129" s="11" t="s">
        <v>333</v>
      </c>
      <c r="R129" s="185"/>
      <c r="S129" s="5"/>
      <c r="T129" s="29">
        <f>I129</f>
        <v>2509</v>
      </c>
      <c r="U129" s="29">
        <f>J129</f>
        <v>2509</v>
      </c>
      <c r="V129" s="29">
        <f>L129*U129</f>
        <v>50180</v>
      </c>
      <c r="W129" s="29">
        <f>N129*U129</f>
        <v>577.07</v>
      </c>
      <c r="X129" s="29">
        <f>O129*U129</f>
        <v>5770700</v>
      </c>
      <c r="Y129" s="29">
        <f>P129*U129</f>
        <v>218283</v>
      </c>
      <c r="Z129" s="51"/>
      <c r="AA129" s="4"/>
      <c r="AB129" s="4"/>
      <c r="AC129" s="4"/>
      <c r="AD129" s="4"/>
      <c r="AE129" s="4"/>
      <c r="AF129" s="4"/>
      <c r="AG129" s="4"/>
    </row>
    <row r="130" spans="2:33" ht="12.75">
      <c r="B130" s="154" t="s">
        <v>157</v>
      </c>
      <c r="C130" s="155">
        <f>SUM(H129:I134)</f>
        <v>22034</v>
      </c>
      <c r="D130" s="4" t="s">
        <v>273</v>
      </c>
      <c r="E130" s="7"/>
      <c r="F130" s="181">
        <v>2</v>
      </c>
      <c r="G130" s="182" t="s">
        <v>328</v>
      </c>
      <c r="H130" s="4"/>
      <c r="I130" s="4">
        <v>5647</v>
      </c>
      <c r="J130" s="5">
        <v>5647</v>
      </c>
      <c r="K130" s="8"/>
      <c r="L130" s="4">
        <v>60</v>
      </c>
      <c r="M130" s="4">
        <v>5.8</v>
      </c>
      <c r="N130" s="4">
        <v>0.68</v>
      </c>
      <c r="O130" s="7">
        <v>2300</v>
      </c>
      <c r="P130" s="4">
        <v>118</v>
      </c>
      <c r="Q130" s="11"/>
      <c r="R130" s="185"/>
      <c r="S130" s="5"/>
      <c r="T130" s="29">
        <f>I130</f>
        <v>5647</v>
      </c>
      <c r="U130" s="29">
        <f>J130</f>
        <v>5647</v>
      </c>
      <c r="V130" s="29">
        <f>L130*U130</f>
        <v>338820</v>
      </c>
      <c r="W130" s="29">
        <f>N130*U130</f>
        <v>3839.9600000000005</v>
      </c>
      <c r="X130" s="29">
        <f>O130*U130</f>
        <v>12988100</v>
      </c>
      <c r="Y130" s="29">
        <f>P130*U130</f>
        <v>666346</v>
      </c>
      <c r="Z130" s="51"/>
      <c r="AA130" s="4"/>
      <c r="AB130" s="4"/>
      <c r="AC130" s="4"/>
      <c r="AD130" s="4"/>
      <c r="AE130" s="4"/>
      <c r="AF130" s="4"/>
      <c r="AG130" s="4"/>
    </row>
    <row r="131" spans="2:33" ht="12.75">
      <c r="B131" s="154" t="s">
        <v>159</v>
      </c>
      <c r="C131" s="155">
        <f>SUM(J129:K134)</f>
        <v>22034</v>
      </c>
      <c r="D131" s="4" t="s">
        <v>283</v>
      </c>
      <c r="E131" s="7"/>
      <c r="F131" s="181">
        <v>3</v>
      </c>
      <c r="G131" s="8" t="s">
        <v>308</v>
      </c>
      <c r="H131" s="4"/>
      <c r="I131" s="4">
        <v>2861</v>
      </c>
      <c r="J131" s="5">
        <v>2861</v>
      </c>
      <c r="K131" s="8"/>
      <c r="L131" s="4">
        <v>20</v>
      </c>
      <c r="M131" s="4">
        <v>6.38</v>
      </c>
      <c r="N131" s="4">
        <v>0.21</v>
      </c>
      <c r="O131" s="4">
        <v>250</v>
      </c>
      <c r="P131" s="4">
        <v>37</v>
      </c>
      <c r="Q131" s="11"/>
      <c r="R131" s="185"/>
      <c r="S131" s="5"/>
      <c r="T131" s="29"/>
      <c r="U131" s="29"/>
      <c r="V131" s="29"/>
      <c r="W131" s="29"/>
      <c r="X131" s="29"/>
      <c r="Y131" s="29"/>
      <c r="Z131" s="51"/>
      <c r="AA131" s="4"/>
      <c r="AB131" s="4">
        <f aca="true" t="shared" si="9" ref="AB131:AC133">I131</f>
        <v>2861</v>
      </c>
      <c r="AC131" s="4">
        <f t="shared" si="9"/>
        <v>2861</v>
      </c>
      <c r="AD131" s="4">
        <f>L131*AC131</f>
        <v>57220</v>
      </c>
      <c r="AE131" s="4">
        <f>N131*AC131</f>
        <v>600.81</v>
      </c>
      <c r="AF131" s="4">
        <f>O131*AC131</f>
        <v>715250</v>
      </c>
      <c r="AG131" s="4">
        <f>P131*AC131</f>
        <v>105857</v>
      </c>
    </row>
    <row r="132" spans="2:33" ht="12.75">
      <c r="B132" s="3"/>
      <c r="C132" s="3"/>
      <c r="D132" s="4" t="s">
        <v>301</v>
      </c>
      <c r="E132" s="7"/>
      <c r="F132" s="181">
        <v>4</v>
      </c>
      <c r="G132" s="8" t="s">
        <v>388</v>
      </c>
      <c r="H132" s="4"/>
      <c r="I132" s="4">
        <v>2861</v>
      </c>
      <c r="J132" s="5">
        <v>2861</v>
      </c>
      <c r="K132" s="8"/>
      <c r="L132" s="4">
        <v>20</v>
      </c>
      <c r="M132" s="4">
        <v>6.38</v>
      </c>
      <c r="N132" s="4">
        <v>0.21</v>
      </c>
      <c r="O132" s="4">
        <v>190</v>
      </c>
      <c r="P132" s="4">
        <v>125</v>
      </c>
      <c r="Q132" s="11" t="s">
        <v>333</v>
      </c>
      <c r="R132" s="185"/>
      <c r="S132" s="5"/>
      <c r="T132" s="29"/>
      <c r="U132" s="29"/>
      <c r="V132" s="29"/>
      <c r="W132" s="29"/>
      <c r="X132" s="29"/>
      <c r="Y132" s="29"/>
      <c r="Z132" s="51"/>
      <c r="AA132" s="4"/>
      <c r="AB132" s="4">
        <f t="shared" si="9"/>
        <v>2861</v>
      </c>
      <c r="AC132" s="4">
        <f t="shared" si="9"/>
        <v>2861</v>
      </c>
      <c r="AD132" s="4">
        <f>L132*AC132</f>
        <v>57220</v>
      </c>
      <c r="AE132" s="4">
        <f>N132*AC132</f>
        <v>600.81</v>
      </c>
      <c r="AF132" s="4">
        <f>O132*AC132</f>
        <v>543590</v>
      </c>
      <c r="AG132" s="4">
        <f>P132*AC132</f>
        <v>357625</v>
      </c>
    </row>
    <row r="133" spans="2:33" ht="12.75">
      <c r="B133" s="3"/>
      <c r="C133" s="3"/>
      <c r="D133" s="4"/>
      <c r="E133" s="7"/>
      <c r="F133" s="181">
        <v>5</v>
      </c>
      <c r="G133" s="8" t="s">
        <v>328</v>
      </c>
      <c r="H133" s="4"/>
      <c r="I133" s="4">
        <v>5647</v>
      </c>
      <c r="J133" s="5">
        <v>5647</v>
      </c>
      <c r="K133" s="8"/>
      <c r="L133" s="4">
        <v>60</v>
      </c>
      <c r="M133" s="4">
        <v>5.8</v>
      </c>
      <c r="N133" s="4">
        <v>0.68</v>
      </c>
      <c r="O133" s="4">
        <v>830</v>
      </c>
      <c r="P133" s="4">
        <v>38</v>
      </c>
      <c r="Q133" s="11"/>
      <c r="R133" s="185"/>
      <c r="S133" s="5"/>
      <c r="T133" s="29"/>
      <c r="U133" s="29"/>
      <c r="V133" s="29"/>
      <c r="W133" s="29"/>
      <c r="X133" s="29"/>
      <c r="Y133" s="29"/>
      <c r="Z133" s="51"/>
      <c r="AA133" s="4"/>
      <c r="AB133" s="4">
        <f t="shared" si="9"/>
        <v>5647</v>
      </c>
      <c r="AC133" s="4">
        <f t="shared" si="9"/>
        <v>5647</v>
      </c>
      <c r="AD133" s="4">
        <f>L133*AC133</f>
        <v>338820</v>
      </c>
      <c r="AE133" s="4">
        <f>N133*AC133</f>
        <v>3839.9600000000005</v>
      </c>
      <c r="AF133" s="4">
        <f>O133*AC133</f>
        <v>4687010</v>
      </c>
      <c r="AG133" s="4">
        <f>P133*AC133</f>
        <v>214586</v>
      </c>
    </row>
    <row r="134" spans="2:33" ht="12.75">
      <c r="B134" s="3"/>
      <c r="C134" s="3"/>
      <c r="D134" s="4"/>
      <c r="E134" s="7"/>
      <c r="F134" s="181">
        <v>6</v>
      </c>
      <c r="G134" s="8" t="s">
        <v>336</v>
      </c>
      <c r="H134" s="4">
        <v>2509</v>
      </c>
      <c r="I134" s="4"/>
      <c r="J134" s="5">
        <v>2509</v>
      </c>
      <c r="K134" s="8"/>
      <c r="L134" s="4">
        <v>20</v>
      </c>
      <c r="M134" s="4">
        <v>6.38</v>
      </c>
      <c r="N134" s="4">
        <v>0.21</v>
      </c>
      <c r="O134" s="4">
        <v>80</v>
      </c>
      <c r="P134" s="4">
        <v>25</v>
      </c>
      <c r="Q134" s="11"/>
      <c r="R134" s="185"/>
      <c r="S134" s="5"/>
      <c r="T134" s="29"/>
      <c r="U134" s="29"/>
      <c r="V134" s="29"/>
      <c r="W134" s="29"/>
      <c r="X134" s="29"/>
      <c r="Y134" s="29"/>
      <c r="Z134" s="51"/>
      <c r="AA134" s="4">
        <f>H134</f>
        <v>2509</v>
      </c>
      <c r="AB134" s="4"/>
      <c r="AC134" s="4">
        <f>J134</f>
        <v>2509</v>
      </c>
      <c r="AD134" s="4">
        <f>L134*AC134</f>
        <v>50180</v>
      </c>
      <c r="AE134" s="4">
        <f>N134*AC134</f>
        <v>526.89</v>
      </c>
      <c r="AF134" s="4">
        <f>O134*AC134</f>
        <v>200720</v>
      </c>
      <c r="AG134" s="4">
        <f>P134*AC134</f>
        <v>62725</v>
      </c>
    </row>
    <row r="135" spans="2:26" ht="12.75">
      <c r="B135" s="3"/>
      <c r="C135" s="3"/>
      <c r="D135" s="4"/>
      <c r="E135" s="7"/>
      <c r="F135" s="181"/>
      <c r="G135" s="8"/>
      <c r="H135" s="4"/>
      <c r="I135" s="4"/>
      <c r="J135" s="5"/>
      <c r="K135" s="8"/>
      <c r="L135" s="4"/>
      <c r="M135" s="4"/>
      <c r="N135" s="4"/>
      <c r="O135" s="4"/>
      <c r="P135" s="4"/>
      <c r="Q135" s="11"/>
      <c r="R135" s="185"/>
      <c r="S135" s="5"/>
      <c r="T135" s="29"/>
      <c r="U135" s="29"/>
      <c r="V135" s="29"/>
      <c r="W135" s="29"/>
      <c r="X135" s="29"/>
      <c r="Y135" s="29"/>
      <c r="Z135" s="51"/>
    </row>
    <row r="136" spans="2:33" ht="12.75">
      <c r="B136" s="3"/>
      <c r="C136" s="3"/>
      <c r="D136" s="4"/>
      <c r="E136" s="7"/>
      <c r="F136" s="181"/>
      <c r="G136" s="8"/>
      <c r="H136" s="4"/>
      <c r="I136" s="4"/>
      <c r="J136" s="5"/>
      <c r="K136" s="8"/>
      <c r="L136" s="4"/>
      <c r="M136" s="4"/>
      <c r="N136" s="4"/>
      <c r="O136" s="4"/>
      <c r="P136" s="4"/>
      <c r="Q136" s="11"/>
      <c r="R136" s="185"/>
      <c r="S136" s="73">
        <f aca="true" t="shared" si="10" ref="S136:Y136">SUM(S6:S134)</f>
        <v>24506</v>
      </c>
      <c r="T136" s="204">
        <f t="shared" si="10"/>
        <v>43303</v>
      </c>
      <c r="U136" s="204">
        <f t="shared" si="10"/>
        <v>67809</v>
      </c>
      <c r="V136" s="29">
        <f t="shared" si="10"/>
        <v>2199620</v>
      </c>
      <c r="W136" s="29">
        <f t="shared" si="10"/>
        <v>93190.96000000002</v>
      </c>
      <c r="X136" s="29">
        <f t="shared" si="10"/>
        <v>134207228</v>
      </c>
      <c r="Y136" s="29">
        <f t="shared" si="10"/>
        <v>6001473</v>
      </c>
      <c r="Z136" s="51"/>
      <c r="AA136" s="189">
        <f aca="true" t="shared" si="11" ref="AA136:AG136">SUM(AA6:AA134)</f>
        <v>91363</v>
      </c>
      <c r="AB136" s="189">
        <f t="shared" si="11"/>
        <v>21649</v>
      </c>
      <c r="AC136" s="189">
        <f t="shared" si="11"/>
        <v>113012</v>
      </c>
      <c r="AD136" s="4">
        <f t="shared" si="11"/>
        <v>2699800</v>
      </c>
      <c r="AE136" s="4">
        <f t="shared" si="11"/>
        <v>31174.070000000003</v>
      </c>
      <c r="AF136" s="4">
        <f t="shared" si="11"/>
        <v>31365293</v>
      </c>
      <c r="AG136" s="4">
        <f t="shared" si="11"/>
        <v>3084588</v>
      </c>
    </row>
    <row r="137" spans="2:33" ht="12.75">
      <c r="B137" s="3"/>
      <c r="C137" s="3"/>
      <c r="D137" s="4"/>
      <c r="E137" s="7"/>
      <c r="F137" s="181"/>
      <c r="G137" s="8"/>
      <c r="H137" s="4"/>
      <c r="I137" s="4"/>
      <c r="J137" s="5"/>
      <c r="K137" s="8"/>
      <c r="L137" s="4"/>
      <c r="M137" s="4"/>
      <c r="N137" s="4"/>
      <c r="O137" s="4"/>
      <c r="P137" s="4"/>
      <c r="Q137" s="11"/>
      <c r="R137" s="185"/>
      <c r="S137" s="5"/>
      <c r="T137" s="29"/>
      <c r="U137" s="29"/>
      <c r="V137" s="167">
        <f>V136/$U$136</f>
        <v>32.438466870179475</v>
      </c>
      <c r="W137" s="168">
        <f>W136/$U$136</f>
        <v>1.3743155038416732</v>
      </c>
      <c r="X137" s="166">
        <f>X136/$U$136</f>
        <v>1979.1949151292602</v>
      </c>
      <c r="Y137" s="166">
        <f>Y136/$U$136</f>
        <v>88.50555236030615</v>
      </c>
      <c r="Z137" s="51"/>
      <c r="AD137" s="190">
        <f>AD136/$AC$136</f>
        <v>23.889498460340494</v>
      </c>
      <c r="AE137" s="191">
        <f>AE136/$AC$136</f>
        <v>0.27584743213110113</v>
      </c>
      <c r="AF137" s="192">
        <f>AF136/$AC$136</f>
        <v>277.5394913814462</v>
      </c>
      <c r="AG137" s="192">
        <f>AG136/$AC$136</f>
        <v>27.294340424025766</v>
      </c>
    </row>
    <row r="138" spans="2:33" ht="12.75">
      <c r="B138" s="3"/>
      <c r="C138" s="3"/>
      <c r="D138" s="4"/>
      <c r="E138" s="7"/>
      <c r="F138" s="181"/>
      <c r="G138" s="8"/>
      <c r="H138" s="4"/>
      <c r="I138" s="4"/>
      <c r="J138" s="5"/>
      <c r="K138" s="8"/>
      <c r="L138" s="4"/>
      <c r="M138" s="4"/>
      <c r="N138" s="4"/>
      <c r="O138" s="4"/>
      <c r="P138" s="4"/>
      <c r="Q138" s="11"/>
      <c r="R138" s="185"/>
      <c r="S138" s="5"/>
      <c r="T138" s="29"/>
      <c r="U138" s="29"/>
      <c r="V138" s="166"/>
      <c r="W138" s="168"/>
      <c r="X138" s="166"/>
      <c r="Y138" s="166"/>
      <c r="Z138" s="51"/>
      <c r="AD138" s="192"/>
      <c r="AE138" s="191"/>
      <c r="AF138" s="192"/>
      <c r="AG138" s="192"/>
    </row>
    <row r="139" spans="2:33" ht="13.5" thickBot="1">
      <c r="B139" s="3"/>
      <c r="C139" s="3"/>
      <c r="D139" s="4"/>
      <c r="E139" s="7"/>
      <c r="F139" s="181"/>
      <c r="G139" s="8"/>
      <c r="H139" s="4"/>
      <c r="I139" s="4"/>
      <c r="J139" s="5"/>
      <c r="K139" s="8"/>
      <c r="L139" s="4"/>
      <c r="M139" s="4"/>
      <c r="N139" s="4"/>
      <c r="O139" s="4"/>
      <c r="P139" s="4"/>
      <c r="Q139" s="11"/>
      <c r="R139" s="185"/>
      <c r="S139" s="3" t="s">
        <v>264</v>
      </c>
      <c r="T139" s="3"/>
      <c r="U139" s="3" t="s">
        <v>243</v>
      </c>
      <c r="V139" s="20" t="s">
        <v>397</v>
      </c>
      <c r="W139" s="4"/>
      <c r="X139" s="4"/>
      <c r="Y139" s="4"/>
      <c r="Z139" s="51"/>
      <c r="AD139" s="192"/>
      <c r="AE139" s="191"/>
      <c r="AF139" s="192"/>
      <c r="AG139" s="192"/>
    </row>
    <row r="140" spans="2:26" ht="12.75">
      <c r="B140" s="3"/>
      <c r="C140" s="3"/>
      <c r="D140" s="4"/>
      <c r="E140" s="7"/>
      <c r="F140" s="181"/>
      <c r="G140" s="8"/>
      <c r="H140" s="4"/>
      <c r="I140" s="4"/>
      <c r="J140" s="5"/>
      <c r="K140" s="8"/>
      <c r="L140" s="4"/>
      <c r="M140" s="4"/>
      <c r="N140" s="4"/>
      <c r="O140" s="4"/>
      <c r="P140" s="4"/>
      <c r="Q140" s="11"/>
      <c r="R140" s="185"/>
      <c r="S140" s="26" t="s">
        <v>248</v>
      </c>
      <c r="T140" s="23" t="s">
        <v>249</v>
      </c>
      <c r="U140" s="23" t="s">
        <v>269</v>
      </c>
      <c r="V140" s="23" t="s">
        <v>102</v>
      </c>
      <c r="W140" s="23" t="s">
        <v>110</v>
      </c>
      <c r="X140" s="23" t="s">
        <v>10</v>
      </c>
      <c r="Y140" s="147" t="s">
        <v>11</v>
      </c>
      <c r="Z140" s="51"/>
    </row>
    <row r="141" spans="2:26" ht="13.5" thickBot="1">
      <c r="B141" s="3"/>
      <c r="C141" s="3"/>
      <c r="D141" s="4"/>
      <c r="E141" s="7"/>
      <c r="F141" s="181"/>
      <c r="G141" s="8"/>
      <c r="H141" s="4"/>
      <c r="I141" s="4"/>
      <c r="J141" s="5"/>
      <c r="K141" s="8"/>
      <c r="L141" s="4"/>
      <c r="M141" s="4"/>
      <c r="N141" s="4"/>
      <c r="O141" s="4"/>
      <c r="P141" s="4"/>
      <c r="Q141" s="11"/>
      <c r="R141" s="185"/>
      <c r="S141" s="148"/>
      <c r="T141" s="13"/>
      <c r="U141" s="13"/>
      <c r="V141" s="13"/>
      <c r="W141" s="13"/>
      <c r="X141" s="13"/>
      <c r="Y141" s="13"/>
      <c r="Z141" s="51"/>
    </row>
    <row r="142" spans="2:26" ht="12.75">
      <c r="B142" s="3"/>
      <c r="C142" s="3"/>
      <c r="D142" s="4"/>
      <c r="E142" s="7"/>
      <c r="F142" s="181"/>
      <c r="G142" s="8"/>
      <c r="H142" s="4"/>
      <c r="I142" s="4"/>
      <c r="J142" s="5"/>
      <c r="K142" s="8"/>
      <c r="L142" s="4"/>
      <c r="M142" s="4"/>
      <c r="N142" s="4"/>
      <c r="O142" s="4"/>
      <c r="P142" s="4"/>
      <c r="Q142" s="11"/>
      <c r="R142" s="185"/>
      <c r="S142" s="5"/>
      <c r="T142" s="29"/>
      <c r="U142" s="29"/>
      <c r="V142" s="29"/>
      <c r="W142" s="29"/>
      <c r="X142" s="29"/>
      <c r="Y142" s="29"/>
      <c r="Z142" s="51"/>
    </row>
    <row r="143" spans="2:26" ht="12.75">
      <c r="B143" s="3" t="s">
        <v>398</v>
      </c>
      <c r="C143" s="180" t="s">
        <v>397</v>
      </c>
      <c r="D143" s="4" t="s">
        <v>283</v>
      </c>
      <c r="E143" s="7" t="s">
        <v>319</v>
      </c>
      <c r="F143" s="181">
        <v>1</v>
      </c>
      <c r="G143" s="194" t="s">
        <v>320</v>
      </c>
      <c r="H143" s="4"/>
      <c r="I143" s="4">
        <v>4464</v>
      </c>
      <c r="J143" s="5">
        <v>4464</v>
      </c>
      <c r="K143" s="8"/>
      <c r="L143" s="4">
        <v>20</v>
      </c>
      <c r="M143" s="4">
        <v>7.93</v>
      </c>
      <c r="N143" s="4">
        <v>0.23</v>
      </c>
      <c r="O143" s="4">
        <v>890</v>
      </c>
      <c r="P143" s="4">
        <v>150</v>
      </c>
      <c r="Q143" s="11"/>
      <c r="R143" s="185"/>
      <c r="S143" s="5"/>
      <c r="T143" s="29">
        <f>I143</f>
        <v>4464</v>
      </c>
      <c r="U143" s="29">
        <f>J143</f>
        <v>4464</v>
      </c>
      <c r="V143" s="29">
        <f>L143*U143</f>
        <v>89280</v>
      </c>
      <c r="W143" s="29">
        <f>N143*U143</f>
        <v>1026.72</v>
      </c>
      <c r="X143" s="29">
        <f>O143*U143</f>
        <v>3972960</v>
      </c>
      <c r="Y143" s="29">
        <f>P143*U143</f>
        <v>669600</v>
      </c>
      <c r="Z143" s="51"/>
    </row>
    <row r="144" spans="2:26" ht="12.75">
      <c r="B144" s="154" t="s">
        <v>157</v>
      </c>
      <c r="C144" s="155">
        <f>SUM(H143:I148)</f>
        <v>40273</v>
      </c>
      <c r="D144" s="4" t="s">
        <v>303</v>
      </c>
      <c r="E144" s="7"/>
      <c r="F144" s="205">
        <v>2</v>
      </c>
      <c r="G144" s="206" t="s">
        <v>322</v>
      </c>
      <c r="H144" s="4"/>
      <c r="I144" s="4">
        <v>1339</v>
      </c>
      <c r="J144" s="5"/>
      <c r="K144" s="8"/>
      <c r="L144" s="4"/>
      <c r="M144" s="4"/>
      <c r="N144" s="4"/>
      <c r="O144" s="4"/>
      <c r="P144" s="4"/>
      <c r="Q144" s="11"/>
      <c r="R144" s="185"/>
      <c r="S144" s="5"/>
      <c r="T144" s="29"/>
      <c r="U144" s="29"/>
      <c r="V144" s="29"/>
      <c r="W144" s="29"/>
      <c r="X144" s="29"/>
      <c r="Y144" s="29"/>
      <c r="Z144" s="51"/>
    </row>
    <row r="145" spans="2:26" ht="12.75">
      <c r="B145" s="154" t="s">
        <v>159</v>
      </c>
      <c r="C145" s="155">
        <f>SUM(J143:K148)</f>
        <v>38934</v>
      </c>
      <c r="D145" s="4"/>
      <c r="E145" s="7"/>
      <c r="F145" s="181">
        <v>3</v>
      </c>
      <c r="G145" s="194" t="s">
        <v>323</v>
      </c>
      <c r="H145" s="4"/>
      <c r="I145" s="4">
        <v>4464</v>
      </c>
      <c r="J145" s="5">
        <v>4464</v>
      </c>
      <c r="K145" s="8"/>
      <c r="L145" s="4">
        <v>60</v>
      </c>
      <c r="M145" s="4">
        <v>7.6</v>
      </c>
      <c r="N145" s="4">
        <v>0.23</v>
      </c>
      <c r="O145" s="4">
        <v>1520</v>
      </c>
      <c r="P145" s="4">
        <v>335</v>
      </c>
      <c r="Q145" s="11"/>
      <c r="R145" s="185"/>
      <c r="S145" s="5"/>
      <c r="T145" s="29">
        <f>I145</f>
        <v>4464</v>
      </c>
      <c r="U145" s="29">
        <f>J145</f>
        <v>4464</v>
      </c>
      <c r="V145" s="29">
        <f>L145*U145</f>
        <v>267840</v>
      </c>
      <c r="W145" s="29">
        <f>N145*U145</f>
        <v>1026.72</v>
      </c>
      <c r="X145" s="29">
        <f>O145*U145</f>
        <v>6785280</v>
      </c>
      <c r="Y145" s="29">
        <f>P145*U145</f>
        <v>1495440</v>
      </c>
      <c r="Z145" s="51"/>
    </row>
    <row r="146" spans="2:26" ht="12.75">
      <c r="B146" s="3"/>
      <c r="C146" s="3"/>
      <c r="D146" s="4"/>
      <c r="E146" s="7"/>
      <c r="F146" s="181">
        <v>4</v>
      </c>
      <c r="G146" s="194" t="s">
        <v>324</v>
      </c>
      <c r="H146" s="4">
        <v>11704</v>
      </c>
      <c r="I146" s="4"/>
      <c r="J146" s="5">
        <v>11704</v>
      </c>
      <c r="K146" s="8"/>
      <c r="L146" s="4">
        <v>20</v>
      </c>
      <c r="M146" s="4">
        <v>7.28</v>
      </c>
      <c r="N146" s="4">
        <v>0.21</v>
      </c>
      <c r="O146" s="4">
        <v>400</v>
      </c>
      <c r="P146" s="4">
        <v>10</v>
      </c>
      <c r="Q146" s="11"/>
      <c r="R146" s="185"/>
      <c r="S146" s="5">
        <f>H146</f>
        <v>11704</v>
      </c>
      <c r="T146" s="29"/>
      <c r="U146" s="29">
        <f>J146</f>
        <v>11704</v>
      </c>
      <c r="V146" s="29">
        <f>L146*U146</f>
        <v>234080</v>
      </c>
      <c r="W146" s="29">
        <f>N146*U146</f>
        <v>2457.8399999999997</v>
      </c>
      <c r="X146" s="29">
        <f>O146*U146</f>
        <v>4681600</v>
      </c>
      <c r="Y146" s="29">
        <f>P146*U146</f>
        <v>117040</v>
      </c>
      <c r="Z146" s="51"/>
    </row>
    <row r="147" spans="2:26" ht="12.75">
      <c r="B147" s="3"/>
      <c r="C147" s="3"/>
      <c r="D147" s="4"/>
      <c r="E147" s="7"/>
      <c r="F147" s="181">
        <v>5</v>
      </c>
      <c r="G147" s="194" t="s">
        <v>27</v>
      </c>
      <c r="H147" s="4">
        <v>17856</v>
      </c>
      <c r="I147" s="4"/>
      <c r="J147" s="5">
        <v>17856</v>
      </c>
      <c r="K147" s="8"/>
      <c r="L147" s="4">
        <v>20</v>
      </c>
      <c r="M147" s="4">
        <v>7.3</v>
      </c>
      <c r="N147" s="4">
        <v>0.25</v>
      </c>
      <c r="O147" s="4">
        <v>750</v>
      </c>
      <c r="P147" s="4">
        <v>20</v>
      </c>
      <c r="Q147" s="11"/>
      <c r="R147" s="185"/>
      <c r="S147" s="5">
        <f>H147</f>
        <v>17856</v>
      </c>
      <c r="T147" s="29"/>
      <c r="U147" s="29">
        <f>J147</f>
        <v>17856</v>
      </c>
      <c r="V147" s="29">
        <f>L147*U147</f>
        <v>357120</v>
      </c>
      <c r="W147" s="29">
        <f>N147*U147</f>
        <v>4464</v>
      </c>
      <c r="X147" s="29">
        <f>O147*U147</f>
        <v>13392000</v>
      </c>
      <c r="Y147" s="29">
        <f>P147*U147</f>
        <v>357120</v>
      </c>
      <c r="Z147" s="51"/>
    </row>
    <row r="148" spans="2:26" ht="12.75">
      <c r="B148" s="3"/>
      <c r="C148" s="3"/>
      <c r="D148" s="4"/>
      <c r="E148" s="7"/>
      <c r="F148" s="181">
        <v>6</v>
      </c>
      <c r="G148" s="8" t="s">
        <v>177</v>
      </c>
      <c r="H148" s="4">
        <v>446</v>
      </c>
      <c r="I148" s="4"/>
      <c r="J148" s="5">
        <v>446</v>
      </c>
      <c r="K148" s="8"/>
      <c r="L148" s="4">
        <v>20</v>
      </c>
      <c r="M148" s="4">
        <v>7.28</v>
      </c>
      <c r="N148" s="4">
        <v>0.25</v>
      </c>
      <c r="O148" s="4">
        <v>50</v>
      </c>
      <c r="P148" s="4">
        <v>10</v>
      </c>
      <c r="Q148" s="11"/>
      <c r="R148" s="185"/>
      <c r="S148" s="5">
        <f>H148</f>
        <v>446</v>
      </c>
      <c r="T148" s="29"/>
      <c r="U148" s="29">
        <f>J148</f>
        <v>446</v>
      </c>
      <c r="V148" s="29">
        <f>L148*U148</f>
        <v>8920</v>
      </c>
      <c r="W148" s="29">
        <f>N148*U148</f>
        <v>111.5</v>
      </c>
      <c r="X148" s="29">
        <f>O148*U148</f>
        <v>22300</v>
      </c>
      <c r="Y148" s="29">
        <f>P148*U148</f>
        <v>4460</v>
      </c>
      <c r="Z148" s="51"/>
    </row>
    <row r="149" spans="2:26" ht="12.75">
      <c r="B149" s="3"/>
      <c r="C149" s="3"/>
      <c r="D149" s="4"/>
      <c r="E149" s="7"/>
      <c r="F149" s="181"/>
      <c r="G149" s="8"/>
      <c r="H149" s="4"/>
      <c r="I149" s="4"/>
      <c r="J149" s="5"/>
      <c r="K149" s="8"/>
      <c r="L149" s="4"/>
      <c r="M149" s="4"/>
      <c r="N149" s="4"/>
      <c r="O149" s="4"/>
      <c r="P149" s="4"/>
      <c r="Q149" s="11"/>
      <c r="R149" s="185"/>
      <c r="S149" s="5"/>
      <c r="T149" s="29"/>
      <c r="U149" s="29"/>
      <c r="V149" s="29"/>
      <c r="W149" s="29"/>
      <c r="X149" s="29"/>
      <c r="Y149" s="29"/>
      <c r="Z149" s="51"/>
    </row>
    <row r="150" spans="2:26" ht="12.75">
      <c r="B150" s="3"/>
      <c r="C150" s="3"/>
      <c r="D150" s="4"/>
      <c r="E150" s="7"/>
      <c r="F150" s="181"/>
      <c r="G150" s="8"/>
      <c r="H150" s="4"/>
      <c r="I150" s="4"/>
      <c r="J150" s="5"/>
      <c r="K150" s="8"/>
      <c r="L150" s="4"/>
      <c r="M150" s="4"/>
      <c r="N150" s="4"/>
      <c r="O150" s="4"/>
      <c r="P150" s="4"/>
      <c r="Q150" s="11"/>
      <c r="R150" s="185"/>
      <c r="S150" s="73">
        <f aca="true" t="shared" si="12" ref="S150:Y150">SUM(S143:S148)</f>
        <v>30006</v>
      </c>
      <c r="T150" s="204">
        <f t="shared" si="12"/>
        <v>8928</v>
      </c>
      <c r="U150" s="204">
        <f t="shared" si="12"/>
        <v>38934</v>
      </c>
      <c r="V150" s="29">
        <f t="shared" si="12"/>
        <v>957240</v>
      </c>
      <c r="W150" s="29">
        <f t="shared" si="12"/>
        <v>9086.779999999999</v>
      </c>
      <c r="X150" s="29">
        <f t="shared" si="12"/>
        <v>28854140</v>
      </c>
      <c r="Y150" s="29">
        <f t="shared" si="12"/>
        <v>2643660</v>
      </c>
      <c r="Z150" s="51"/>
    </row>
    <row r="151" spans="2:26" ht="12.75">
      <c r="B151" s="3"/>
      <c r="C151" s="3"/>
      <c r="D151" s="4"/>
      <c r="E151" s="7"/>
      <c r="F151" s="181"/>
      <c r="G151" s="8"/>
      <c r="H151" s="4"/>
      <c r="I151" s="4"/>
      <c r="J151" s="5"/>
      <c r="K151" s="8"/>
      <c r="L151" s="4"/>
      <c r="M151" s="4"/>
      <c r="N151" s="4"/>
      <c r="O151" s="4"/>
      <c r="P151" s="4"/>
      <c r="Q151" s="11"/>
      <c r="R151" s="185"/>
      <c r="S151" s="5"/>
      <c r="T151" s="29"/>
      <c r="U151" s="29"/>
      <c r="V151" s="167">
        <f>V150/$U$150</f>
        <v>24.586222838650023</v>
      </c>
      <c r="W151" s="168">
        <f>W150/$U$150</f>
        <v>0.23338932552524783</v>
      </c>
      <c r="X151" s="166">
        <f>X150/$U$150</f>
        <v>741.1039194534341</v>
      </c>
      <c r="Y151" s="166">
        <f>Y150/$U$150</f>
        <v>67.90106333795654</v>
      </c>
      <c r="Z151" s="51"/>
    </row>
    <row r="152" spans="2:26" ht="12.75">
      <c r="B152" s="3"/>
      <c r="C152" s="3"/>
      <c r="D152" s="4"/>
      <c r="E152" s="7"/>
      <c r="F152" s="181"/>
      <c r="G152" s="8"/>
      <c r="H152" s="4"/>
      <c r="I152" s="4"/>
      <c r="J152" s="5"/>
      <c r="K152" s="8"/>
      <c r="L152" s="4"/>
      <c r="M152" s="4"/>
      <c r="N152" s="4"/>
      <c r="O152" s="4"/>
      <c r="P152" s="4"/>
      <c r="Q152" s="11"/>
      <c r="R152" s="185"/>
      <c r="S152" s="5"/>
      <c r="T152" s="29"/>
      <c r="U152" s="29"/>
      <c r="V152" s="29"/>
      <c r="W152" s="29"/>
      <c r="X152" s="29"/>
      <c r="Y152" s="29"/>
      <c r="Z152" s="51"/>
    </row>
    <row r="153" spans="2:26" ht="12.75">
      <c r="B153" s="3"/>
      <c r="C153" s="3"/>
      <c r="D153" s="4"/>
      <c r="E153" s="7"/>
      <c r="F153" s="181"/>
      <c r="G153" s="8"/>
      <c r="H153" s="4"/>
      <c r="I153" s="4"/>
      <c r="J153" s="5"/>
      <c r="K153" s="8"/>
      <c r="L153" s="4"/>
      <c r="M153" s="4"/>
      <c r="N153" s="4"/>
      <c r="O153" s="4"/>
      <c r="P153" s="4"/>
      <c r="Q153" s="11"/>
      <c r="R153" s="185"/>
      <c r="S153" s="5"/>
      <c r="T153" s="29"/>
      <c r="U153" s="29"/>
      <c r="V153" s="29"/>
      <c r="W153" s="29"/>
      <c r="X153" s="29"/>
      <c r="Y153" s="29"/>
      <c r="Z153" s="51"/>
    </row>
    <row r="154" spans="2:26" ht="12.75">
      <c r="B154" s="3" t="s">
        <v>399</v>
      </c>
      <c r="C154" s="180" t="s">
        <v>400</v>
      </c>
      <c r="D154" s="4"/>
      <c r="E154" s="7" t="s">
        <v>298</v>
      </c>
      <c r="F154" s="181">
        <v>1</v>
      </c>
      <c r="G154" s="8" t="s">
        <v>141</v>
      </c>
      <c r="H154" s="4"/>
      <c r="I154" s="4">
        <v>3273</v>
      </c>
      <c r="J154" s="5">
        <v>3273</v>
      </c>
      <c r="K154" s="8"/>
      <c r="L154" s="4">
        <v>60</v>
      </c>
      <c r="M154" s="4">
        <v>7.63</v>
      </c>
      <c r="N154" s="4">
        <v>0.3</v>
      </c>
      <c r="O154" s="4">
        <v>1000</v>
      </c>
      <c r="P154" s="4">
        <v>30</v>
      </c>
      <c r="Q154" s="11"/>
      <c r="R154" s="185"/>
      <c r="S154" s="5"/>
      <c r="T154" s="29">
        <f>I154</f>
        <v>3273</v>
      </c>
      <c r="U154" s="29">
        <f>J154</f>
        <v>3273</v>
      </c>
      <c r="V154" s="29">
        <f>L154*U154</f>
        <v>196380</v>
      </c>
      <c r="W154" s="29">
        <f>N154*U154</f>
        <v>981.9</v>
      </c>
      <c r="X154" s="29">
        <f>O154*U154</f>
        <v>3273000</v>
      </c>
      <c r="Y154" s="29">
        <f>P154*U154</f>
        <v>98190</v>
      </c>
      <c r="Z154" s="51"/>
    </row>
    <row r="155" spans="2:26" ht="12.75">
      <c r="B155" s="154" t="s">
        <v>157</v>
      </c>
      <c r="C155" s="155">
        <f>SUM(H154:I155)</f>
        <v>11463</v>
      </c>
      <c r="D155" s="4"/>
      <c r="E155" s="7" t="s">
        <v>36</v>
      </c>
      <c r="F155" s="181">
        <v>2</v>
      </c>
      <c r="G155" s="8" t="s">
        <v>328</v>
      </c>
      <c r="H155" s="4">
        <v>8190</v>
      </c>
      <c r="I155" s="4"/>
      <c r="J155" s="5">
        <v>8190</v>
      </c>
      <c r="K155" s="8"/>
      <c r="L155" s="4">
        <v>20</v>
      </c>
      <c r="M155" s="4">
        <v>7.6</v>
      </c>
      <c r="N155" s="4">
        <v>0.23</v>
      </c>
      <c r="O155" s="4">
        <v>200</v>
      </c>
      <c r="P155" s="4">
        <v>20</v>
      </c>
      <c r="Q155" s="11"/>
      <c r="R155" s="185"/>
      <c r="S155" s="5">
        <f>H155</f>
        <v>8190</v>
      </c>
      <c r="T155" s="29"/>
      <c r="U155" s="29">
        <f>J155</f>
        <v>8190</v>
      </c>
      <c r="V155" s="29">
        <f>L155*U155</f>
        <v>163800</v>
      </c>
      <c r="W155" s="29">
        <f>N155*U155</f>
        <v>1883.7</v>
      </c>
      <c r="X155" s="29">
        <f>O155*U155</f>
        <v>1638000</v>
      </c>
      <c r="Y155" s="29">
        <f>P155*U155</f>
        <v>163800</v>
      </c>
      <c r="Z155" s="51"/>
    </row>
    <row r="156" spans="2:26" ht="12.75">
      <c r="B156" s="154" t="s">
        <v>159</v>
      </c>
      <c r="C156" s="155">
        <f>SUM(J154:K155)</f>
        <v>11463</v>
      </c>
      <c r="D156" s="4"/>
      <c r="E156" s="7"/>
      <c r="F156" s="181"/>
      <c r="G156" s="8"/>
      <c r="H156" s="4"/>
      <c r="I156" s="4"/>
      <c r="J156" s="5"/>
      <c r="K156" s="8"/>
      <c r="L156" s="4"/>
      <c r="M156" s="4"/>
      <c r="N156" s="4"/>
      <c r="O156" s="4"/>
      <c r="P156" s="4"/>
      <c r="Q156" s="11"/>
      <c r="R156" s="185"/>
      <c r="S156" s="5"/>
      <c r="T156" s="29"/>
      <c r="U156" s="29"/>
      <c r="V156" s="29"/>
      <c r="W156" s="29"/>
      <c r="X156" s="29"/>
      <c r="Y156" s="29"/>
      <c r="Z156" s="51"/>
    </row>
    <row r="157" spans="2:26" ht="12.75">
      <c r="B157" s="154"/>
      <c r="C157" s="155"/>
      <c r="D157" s="4"/>
      <c r="E157" s="7"/>
      <c r="F157" s="181"/>
      <c r="G157" s="8"/>
      <c r="H157" s="4"/>
      <c r="I157" s="4"/>
      <c r="J157" s="5"/>
      <c r="K157" s="8"/>
      <c r="L157" s="4"/>
      <c r="M157" s="4"/>
      <c r="N157" s="4"/>
      <c r="O157" s="4"/>
      <c r="P157" s="4"/>
      <c r="Q157" s="11"/>
      <c r="R157" s="185"/>
      <c r="S157" s="207">
        <f aca="true" t="shared" si="13" ref="S157:Y157">SUM(S154:S155)</f>
        <v>8190</v>
      </c>
      <c r="T157" s="208">
        <f t="shared" si="13"/>
        <v>3273</v>
      </c>
      <c r="U157" s="208">
        <f t="shared" si="13"/>
        <v>11463</v>
      </c>
      <c r="V157" s="29">
        <f t="shared" si="13"/>
        <v>360180</v>
      </c>
      <c r="W157" s="29">
        <f t="shared" si="13"/>
        <v>2865.6</v>
      </c>
      <c r="X157" s="29">
        <f t="shared" si="13"/>
        <v>4911000</v>
      </c>
      <c r="Y157" s="29">
        <f t="shared" si="13"/>
        <v>261990</v>
      </c>
      <c r="Z157" s="51"/>
    </row>
    <row r="158" spans="2:26" ht="12.75">
      <c r="B158" s="154"/>
      <c r="C158" s="155"/>
      <c r="D158" s="4"/>
      <c r="E158" s="7"/>
      <c r="F158" s="181"/>
      <c r="G158" s="8"/>
      <c r="H158" s="4"/>
      <c r="I158" s="4"/>
      <c r="J158" s="5"/>
      <c r="K158" s="8"/>
      <c r="L158" s="4"/>
      <c r="M158" s="4"/>
      <c r="N158" s="4"/>
      <c r="O158" s="4"/>
      <c r="P158" s="4"/>
      <c r="Q158" s="11"/>
      <c r="R158" s="185"/>
      <c r="S158" s="5"/>
      <c r="T158" s="29"/>
      <c r="U158" s="29"/>
      <c r="V158" s="209">
        <f>V157/$U$157</f>
        <v>31.421093954462183</v>
      </c>
      <c r="W158" s="210">
        <f>W157/$U$157</f>
        <v>0.24998691442030882</v>
      </c>
      <c r="X158" s="211">
        <f>X157/$U$157</f>
        <v>428.42187908924365</v>
      </c>
      <c r="Y158" s="211">
        <f>Y157/$U$157</f>
        <v>22.855273488615545</v>
      </c>
      <c r="Z158" s="51"/>
    </row>
    <row r="159" spans="2:26" ht="12.75">
      <c r="B159" s="154"/>
      <c r="C159" s="155"/>
      <c r="D159" s="4"/>
      <c r="E159" s="7"/>
      <c r="F159" s="181"/>
      <c r="G159" s="8"/>
      <c r="H159" s="149">
        <v>41000</v>
      </c>
      <c r="I159" s="94"/>
      <c r="J159" s="181">
        <f>SUM(H159:I159)</f>
        <v>41000</v>
      </c>
      <c r="K159" s="8"/>
      <c r="L159" s="136">
        <v>17</v>
      </c>
      <c r="M159" s="136"/>
      <c r="N159" s="132">
        <v>0.36</v>
      </c>
      <c r="O159" s="29">
        <v>300</v>
      </c>
      <c r="P159" s="132">
        <v>0</v>
      </c>
      <c r="Q159" s="212" t="s">
        <v>401</v>
      </c>
      <c r="R159" s="185"/>
      <c r="S159" s="5"/>
      <c r="T159" s="29"/>
      <c r="U159" s="29"/>
      <c r="V159" s="29"/>
      <c r="W159" s="29"/>
      <c r="X159" s="29"/>
      <c r="Y159" s="29"/>
      <c r="Z159" s="51"/>
    </row>
    <row r="160" spans="2:26" ht="12.75">
      <c r="B160" s="154"/>
      <c r="C160" s="169" t="s">
        <v>310</v>
      </c>
      <c r="D160" s="132"/>
      <c r="E160" s="132"/>
      <c r="F160" s="138"/>
      <c r="G160" s="170"/>
      <c r="H160" s="149"/>
      <c r="I160" s="149">
        <v>15730</v>
      </c>
      <c r="J160" s="181">
        <f>SUM(H160:I160)</f>
        <v>15730</v>
      </c>
      <c r="K160" s="8"/>
      <c r="L160" s="136">
        <v>17</v>
      </c>
      <c r="M160" s="136"/>
      <c r="N160" s="132">
        <v>0.036</v>
      </c>
      <c r="O160" s="29">
        <v>300</v>
      </c>
      <c r="P160" s="132">
        <v>0</v>
      </c>
      <c r="Q160" s="153"/>
      <c r="R160" s="135"/>
      <c r="S160" s="5"/>
      <c r="T160" s="29"/>
      <c r="U160" s="29"/>
      <c r="V160" s="29"/>
      <c r="W160" s="29"/>
      <c r="X160" s="29"/>
      <c r="Y160" s="29"/>
      <c r="Z160" s="51"/>
    </row>
    <row r="161" spans="2:26" ht="12.75">
      <c r="B161" s="3"/>
      <c r="C161" s="3"/>
      <c r="D161" s="4"/>
      <c r="E161" s="7"/>
      <c r="F161" s="181"/>
      <c r="G161" s="8"/>
      <c r="H161" s="4"/>
      <c r="I161" s="4"/>
      <c r="J161" s="5"/>
      <c r="K161" s="8"/>
      <c r="L161" s="4"/>
      <c r="M161" s="4"/>
      <c r="N161" s="4"/>
      <c r="O161" s="4"/>
      <c r="P161" s="4"/>
      <c r="Q161" s="11"/>
      <c r="R161" s="185"/>
      <c r="S161" s="5"/>
      <c r="T161" s="29"/>
      <c r="U161" s="29"/>
      <c r="V161" s="29"/>
      <c r="W161" s="29"/>
      <c r="X161" s="29"/>
      <c r="Y161" s="29"/>
      <c r="Z161" s="51"/>
    </row>
    <row r="162" spans="2:26" ht="12.75">
      <c r="B162" s="4"/>
      <c r="C162" s="4"/>
      <c r="D162" s="4"/>
      <c r="E162" s="7"/>
      <c r="F162" s="181"/>
      <c r="G162" s="8"/>
      <c r="H162" s="4"/>
      <c r="I162" s="4"/>
      <c r="J162" s="5"/>
      <c r="K162" s="8"/>
      <c r="L162" s="4"/>
      <c r="M162" s="4"/>
      <c r="N162" s="4"/>
      <c r="O162" s="4"/>
      <c r="P162" s="4"/>
      <c r="Q162" s="11"/>
      <c r="R162" s="185"/>
      <c r="S162" s="5"/>
      <c r="T162" s="29"/>
      <c r="U162" s="29"/>
      <c r="V162" s="29"/>
      <c r="W162" s="29"/>
      <c r="X162" s="29"/>
      <c r="Y162" s="29"/>
      <c r="Z162" s="51"/>
    </row>
    <row r="163" spans="2:26" ht="13.5" thickBot="1">
      <c r="B163" s="13"/>
      <c r="C163" s="13"/>
      <c r="D163" s="13"/>
      <c r="E163" s="213"/>
      <c r="F163" s="214"/>
      <c r="G163" s="171"/>
      <c r="H163" s="13"/>
      <c r="I163" s="13"/>
      <c r="J163" s="148"/>
      <c r="K163" s="171"/>
      <c r="L163" s="13"/>
      <c r="M163" s="13"/>
      <c r="N163" s="13"/>
      <c r="O163" s="13"/>
      <c r="P163" s="13"/>
      <c r="Q163" s="215"/>
      <c r="R163" s="185"/>
      <c r="S163" s="5"/>
      <c r="T163" s="29"/>
      <c r="U163" s="29"/>
      <c r="V163" s="29"/>
      <c r="W163" s="29"/>
      <c r="X163" s="29"/>
      <c r="Y163" s="29"/>
      <c r="Z163" s="51"/>
    </row>
    <row r="164" spans="2:25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2:18" ht="12.75">
      <c r="B165" s="4"/>
      <c r="C165" s="3" t="s">
        <v>263</v>
      </c>
      <c r="D165" s="4"/>
      <c r="E165" s="4"/>
      <c r="F165" s="4"/>
      <c r="G165" s="4"/>
      <c r="H165" s="16">
        <f>SUM(H6:H163)</f>
        <v>209402</v>
      </c>
      <c r="I165" s="16">
        <f>SUM(I6:I163)</f>
        <v>99534</v>
      </c>
      <c r="J165" s="16">
        <f>SUM(J6:J163)</f>
        <v>295146</v>
      </c>
      <c r="K165" s="16">
        <f>SUM(K6:K163)</f>
        <v>19345</v>
      </c>
      <c r="L165" s="4"/>
      <c r="M165" s="4"/>
      <c r="N165" s="4"/>
      <c r="O165" s="4"/>
      <c r="P165" s="4"/>
      <c r="Q165" s="4"/>
      <c r="R165" s="4"/>
    </row>
    <row r="166" spans="2:1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2:18" ht="12.75">
      <c r="B167" s="4"/>
      <c r="C167" s="4"/>
      <c r="D167" s="4"/>
      <c r="E167" s="4"/>
      <c r="F167" s="4"/>
      <c r="G167" s="4"/>
      <c r="H167" s="16">
        <f>H165+I165</f>
        <v>308936</v>
      </c>
      <c r="I167" s="4"/>
      <c r="J167" s="16">
        <f>J165+K165</f>
        <v>314491</v>
      </c>
      <c r="K167" s="4"/>
      <c r="L167" s="4"/>
      <c r="M167" s="4"/>
      <c r="N167" s="4"/>
      <c r="O167" s="4"/>
      <c r="P167" s="4"/>
      <c r="Q167" s="4"/>
      <c r="R167" s="4"/>
    </row>
    <row r="169" spans="7:8" ht="12.75">
      <c r="G169" t="s">
        <v>322</v>
      </c>
      <c r="H169" s="176">
        <f>SUM(I7+H13+I27+H33+I48+H54+I144)</f>
        <v>1643</v>
      </c>
    </row>
    <row r="170" spans="7:8" ht="12.75">
      <c r="G170" t="s">
        <v>402</v>
      </c>
      <c r="H170">
        <f>H167-H169</f>
        <v>307293</v>
      </c>
    </row>
  </sheetData>
  <mergeCells count="2">
    <mergeCell ref="B3:C3"/>
    <mergeCell ref="F3:G3"/>
  </mergeCells>
  <printOptions/>
  <pageMargins left="0.75" right="0.75" top="1" bottom="1" header="0.5" footer="0.5"/>
  <pageSetup fitToHeight="3" fitToWidth="1" horizontalDpi="600" verticalDpi="600" orientation="landscape" paperSize="9" scale="31" r:id="rId1"/>
  <headerFooter alignWithMargins="0">
    <oddHeader>&amp;C&amp;F</oddHeader>
    <oddFooter>&amp;C&amp;A</oddFooter>
  </headerFooter>
  <rowBreaks count="2" manualBreakCount="2">
    <brk id="60" min="1" max="40" man="1"/>
    <brk id="120" min="1" max="4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3" max="3" width="27.57421875" style="0" customWidth="1"/>
    <col min="4" max="4" width="17.7109375" style="0" customWidth="1"/>
    <col min="5" max="5" width="15.57421875" style="0" customWidth="1"/>
    <col min="6" max="6" width="11.00390625" style="0" customWidth="1"/>
    <col min="7" max="7" width="19.57421875" style="0" customWidth="1"/>
    <col min="9" max="9" width="8.00390625" style="0" customWidth="1"/>
    <col min="10" max="11" width="8.140625" style="0" customWidth="1"/>
    <col min="12" max="12" width="5.8515625" style="0" customWidth="1"/>
    <col min="13" max="13" width="5.421875" style="0" bestFit="1" customWidth="1"/>
    <col min="14" max="14" width="7.421875" style="0" bestFit="1" customWidth="1"/>
    <col min="15" max="15" width="5.7109375" style="0" bestFit="1" customWidth="1"/>
    <col min="16" max="16" width="6.28125" style="0" customWidth="1"/>
    <col min="17" max="17" width="41.7109375" style="0" customWidth="1"/>
    <col min="22" max="25" width="9.28125" style="0" bestFit="1" customWidth="1"/>
  </cols>
  <sheetData>
    <row r="2" spans="19:25" ht="13.5" thickBot="1">
      <c r="S2" s="3" t="s">
        <v>264</v>
      </c>
      <c r="T2" s="3"/>
      <c r="U2" s="3" t="s">
        <v>243</v>
      </c>
      <c r="V2" s="155" t="s">
        <v>314</v>
      </c>
      <c r="W2" s="4"/>
      <c r="X2" s="4"/>
      <c r="Y2" s="4"/>
    </row>
    <row r="3" spans="2:25" ht="12.75">
      <c r="B3" s="218" t="s">
        <v>107</v>
      </c>
      <c r="C3" s="218"/>
      <c r="D3" s="22" t="s">
        <v>1</v>
      </c>
      <c r="E3" s="22" t="s">
        <v>267</v>
      </c>
      <c r="F3" s="218" t="s">
        <v>268</v>
      </c>
      <c r="G3" s="218"/>
      <c r="H3" s="22" t="s">
        <v>248</v>
      </c>
      <c r="I3" s="22" t="s">
        <v>249</v>
      </c>
      <c r="J3" s="22" t="s">
        <v>53</v>
      </c>
      <c r="K3" s="22" t="s">
        <v>56</v>
      </c>
      <c r="L3" s="22" t="s">
        <v>102</v>
      </c>
      <c r="M3" s="22" t="s">
        <v>8</v>
      </c>
      <c r="N3" s="23" t="s">
        <v>110</v>
      </c>
      <c r="O3" s="23" t="s">
        <v>10</v>
      </c>
      <c r="P3" s="23" t="s">
        <v>11</v>
      </c>
      <c r="Q3" s="23" t="s">
        <v>12</v>
      </c>
      <c r="S3" s="26" t="s">
        <v>248</v>
      </c>
      <c r="T3" s="23" t="s">
        <v>249</v>
      </c>
      <c r="U3" s="23" t="s">
        <v>269</v>
      </c>
      <c r="V3" s="23" t="s">
        <v>102</v>
      </c>
      <c r="W3" s="23" t="s">
        <v>110</v>
      </c>
      <c r="X3" s="23" t="s">
        <v>10</v>
      </c>
      <c r="Y3" s="147" t="s">
        <v>11</v>
      </c>
    </row>
    <row r="4" spans="2:25" ht="13.5" thickBot="1">
      <c r="B4" s="2" t="s">
        <v>270</v>
      </c>
      <c r="C4" s="2" t="s">
        <v>14</v>
      </c>
      <c r="D4" s="2"/>
      <c r="E4" s="2"/>
      <c r="F4" s="2" t="s">
        <v>270</v>
      </c>
      <c r="G4" s="2" t="s">
        <v>14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16</v>
      </c>
      <c r="M4" s="2"/>
      <c r="N4" s="13" t="s">
        <v>17</v>
      </c>
      <c r="O4" s="13" t="s">
        <v>104</v>
      </c>
      <c r="P4" s="13" t="s">
        <v>104</v>
      </c>
      <c r="Q4" s="13"/>
      <c r="S4" s="148"/>
      <c r="T4" s="13"/>
      <c r="U4" s="13"/>
      <c r="V4" s="13"/>
      <c r="W4" s="13"/>
      <c r="X4" s="13"/>
      <c r="Y4" s="13"/>
    </row>
    <row r="5" spans="6:17" ht="12.75">
      <c r="F5" s="28"/>
      <c r="G5" s="99"/>
      <c r="J5" s="28"/>
      <c r="K5" s="99"/>
      <c r="Q5" s="179"/>
    </row>
    <row r="6" spans="2:25" ht="12.75">
      <c r="B6" s="3" t="s">
        <v>403</v>
      </c>
      <c r="C6" s="3" t="s">
        <v>404</v>
      </c>
      <c r="D6" s="4" t="s">
        <v>289</v>
      </c>
      <c r="E6" s="7" t="s">
        <v>405</v>
      </c>
      <c r="F6" s="5">
        <v>1</v>
      </c>
      <c r="G6" s="8" t="s">
        <v>406</v>
      </c>
      <c r="H6" s="4"/>
      <c r="I6" s="4">
        <v>15</v>
      </c>
      <c r="J6" s="5">
        <v>15</v>
      </c>
      <c r="K6" s="8"/>
      <c r="L6" s="4">
        <v>20</v>
      </c>
      <c r="M6" s="4">
        <v>7.67</v>
      </c>
      <c r="N6" s="4">
        <v>0.23</v>
      </c>
      <c r="O6" s="4">
        <v>400</v>
      </c>
      <c r="P6" s="4">
        <v>50</v>
      </c>
      <c r="Q6" s="11"/>
      <c r="S6" s="4"/>
      <c r="T6" s="4">
        <f>I6</f>
        <v>15</v>
      </c>
      <c r="U6" s="4">
        <f>J6</f>
        <v>15</v>
      </c>
      <c r="V6" s="4">
        <f>L6*U6</f>
        <v>300</v>
      </c>
      <c r="W6" s="4">
        <f>N6*U6</f>
        <v>3.45</v>
      </c>
      <c r="X6" s="4">
        <f>O6*U6</f>
        <v>6000</v>
      </c>
      <c r="Y6" s="4">
        <f>P6*U6</f>
        <v>750</v>
      </c>
    </row>
    <row r="7" spans="2:25" ht="12.75">
      <c r="B7" s="154" t="s">
        <v>157</v>
      </c>
      <c r="C7" s="155">
        <f>SUM(H6:I7)</f>
        <v>837</v>
      </c>
      <c r="D7" s="4" t="s">
        <v>273</v>
      </c>
      <c r="E7" s="7"/>
      <c r="F7" s="5">
        <v>2</v>
      </c>
      <c r="G7" s="8" t="s">
        <v>322</v>
      </c>
      <c r="H7" s="4">
        <v>822</v>
      </c>
      <c r="I7" s="4"/>
      <c r="J7" s="5"/>
      <c r="K7" s="8"/>
      <c r="L7" s="4"/>
      <c r="M7" s="4"/>
      <c r="N7" s="4"/>
      <c r="O7" s="4"/>
      <c r="P7" s="4"/>
      <c r="Q7" s="11"/>
      <c r="S7" s="4"/>
      <c r="T7" s="4"/>
      <c r="U7" s="4"/>
      <c r="V7" s="4"/>
      <c r="W7" s="4"/>
      <c r="X7" s="4"/>
      <c r="Y7" s="4"/>
    </row>
    <row r="8" spans="2:25" ht="12.75">
      <c r="B8" s="154" t="s">
        <v>159</v>
      </c>
      <c r="C8" s="155">
        <f>SUM(J6:K7)</f>
        <v>15</v>
      </c>
      <c r="D8" s="4" t="s">
        <v>283</v>
      </c>
      <c r="E8" s="7"/>
      <c r="F8" s="5"/>
      <c r="G8" s="8"/>
      <c r="H8" s="4"/>
      <c r="I8" s="4"/>
      <c r="J8" s="5"/>
      <c r="K8" s="8"/>
      <c r="L8" s="4"/>
      <c r="M8" s="4"/>
      <c r="N8" s="4"/>
      <c r="O8" s="4"/>
      <c r="P8" s="4"/>
      <c r="Q8" s="11"/>
      <c r="S8" s="4"/>
      <c r="T8" s="4"/>
      <c r="U8" s="4"/>
      <c r="V8" s="4"/>
      <c r="W8" s="4"/>
      <c r="X8" s="4"/>
      <c r="Y8" s="4"/>
    </row>
    <row r="9" spans="2:25" ht="12.75">
      <c r="B9" s="3"/>
      <c r="C9" s="3"/>
      <c r="D9" s="4" t="s">
        <v>303</v>
      </c>
      <c r="E9" s="7"/>
      <c r="F9" s="5"/>
      <c r="G9" s="8"/>
      <c r="H9" s="4"/>
      <c r="I9" s="4"/>
      <c r="J9" s="5"/>
      <c r="K9" s="8"/>
      <c r="L9" s="4"/>
      <c r="M9" s="4"/>
      <c r="N9" s="4"/>
      <c r="O9" s="4"/>
      <c r="P9" s="4"/>
      <c r="Q9" s="11"/>
      <c r="S9" s="4"/>
      <c r="T9" s="4"/>
      <c r="U9" s="4"/>
      <c r="V9" s="4"/>
      <c r="W9" s="4"/>
      <c r="X9" s="4"/>
      <c r="Y9" s="4"/>
    </row>
    <row r="10" spans="2:25" ht="12.75">
      <c r="B10" s="4"/>
      <c r="C10" s="4"/>
      <c r="D10" s="4"/>
      <c r="E10" s="7"/>
      <c r="F10" s="5"/>
      <c r="G10" s="8"/>
      <c r="H10" s="4"/>
      <c r="I10" s="4"/>
      <c r="J10" s="5"/>
      <c r="K10" s="8"/>
      <c r="L10" s="4"/>
      <c r="M10" s="4"/>
      <c r="N10" s="4"/>
      <c r="O10" s="4"/>
      <c r="P10" s="4"/>
      <c r="Q10" s="11"/>
      <c r="S10" s="4"/>
      <c r="T10" s="4"/>
      <c r="U10" s="4"/>
      <c r="V10" s="4"/>
      <c r="W10" s="4"/>
      <c r="X10" s="4"/>
      <c r="Y10" s="4"/>
    </row>
    <row r="11" spans="2:25" ht="12.75">
      <c r="B11" s="3" t="s">
        <v>407</v>
      </c>
      <c r="C11" s="3" t="s">
        <v>408</v>
      </c>
      <c r="D11" s="4" t="s">
        <v>290</v>
      </c>
      <c r="E11" s="7" t="s">
        <v>405</v>
      </c>
      <c r="F11" s="5">
        <v>1</v>
      </c>
      <c r="G11" s="8" t="s">
        <v>406</v>
      </c>
      <c r="H11" s="4"/>
      <c r="I11" s="4">
        <v>0</v>
      </c>
      <c r="J11" s="5">
        <v>0</v>
      </c>
      <c r="K11" s="8"/>
      <c r="L11" s="4">
        <v>20</v>
      </c>
      <c r="M11" s="4">
        <v>6.11</v>
      </c>
      <c r="N11" s="4">
        <v>0.56</v>
      </c>
      <c r="O11" s="4">
        <v>4400</v>
      </c>
      <c r="P11" s="4">
        <v>249</v>
      </c>
      <c r="Q11" s="11" t="s">
        <v>409</v>
      </c>
      <c r="S11" s="4"/>
      <c r="T11" s="4"/>
      <c r="U11" s="4"/>
      <c r="V11" s="4"/>
      <c r="W11" s="4"/>
      <c r="X11" s="4"/>
      <c r="Y11" s="4"/>
    </row>
    <row r="12" spans="2:25" ht="12.75">
      <c r="B12" s="154" t="s">
        <v>157</v>
      </c>
      <c r="C12" s="155">
        <f>SUM(H11:I12)</f>
        <v>21</v>
      </c>
      <c r="D12" s="4"/>
      <c r="E12" s="7"/>
      <c r="F12" s="5">
        <v>2</v>
      </c>
      <c r="G12" s="8" t="s">
        <v>322</v>
      </c>
      <c r="H12" s="4">
        <v>21</v>
      </c>
      <c r="I12" s="4"/>
      <c r="J12" s="5"/>
      <c r="K12" s="8"/>
      <c r="L12" s="4"/>
      <c r="M12" s="4"/>
      <c r="N12" s="4"/>
      <c r="O12" s="4"/>
      <c r="P12" s="4"/>
      <c r="Q12" s="11"/>
      <c r="S12" s="4"/>
      <c r="T12" s="4"/>
      <c r="U12" s="4"/>
      <c r="V12" s="4"/>
      <c r="W12" s="4"/>
      <c r="X12" s="4"/>
      <c r="Y12" s="4"/>
    </row>
    <row r="13" spans="2:25" ht="12.75">
      <c r="B13" s="154" t="s">
        <v>159</v>
      </c>
      <c r="C13" s="155">
        <f>SUM(J11:K12)</f>
        <v>0</v>
      </c>
      <c r="D13" s="4"/>
      <c r="E13" s="7"/>
      <c r="F13" s="5"/>
      <c r="G13" s="8"/>
      <c r="H13" s="4"/>
      <c r="I13" s="4"/>
      <c r="J13" s="5"/>
      <c r="K13" s="8"/>
      <c r="L13" s="4"/>
      <c r="M13" s="4"/>
      <c r="N13" s="4"/>
      <c r="O13" s="4"/>
      <c r="P13" s="4"/>
      <c r="Q13" s="11"/>
      <c r="S13" s="4"/>
      <c r="T13" s="4"/>
      <c r="U13" s="4"/>
      <c r="V13" s="4"/>
      <c r="W13" s="4"/>
      <c r="X13" s="4"/>
      <c r="Y13" s="4"/>
    </row>
    <row r="14" spans="2:25" ht="12.75">
      <c r="B14" s="3"/>
      <c r="C14" s="3"/>
      <c r="D14" s="4"/>
      <c r="E14" s="7"/>
      <c r="F14" s="5"/>
      <c r="G14" s="8"/>
      <c r="H14" s="4"/>
      <c r="I14" s="4"/>
      <c r="J14" s="5"/>
      <c r="K14" s="8"/>
      <c r="L14" s="4"/>
      <c r="M14" s="4"/>
      <c r="N14" s="4"/>
      <c r="O14" s="4"/>
      <c r="P14" s="4"/>
      <c r="Q14" s="11"/>
      <c r="S14" s="4"/>
      <c r="T14" s="4"/>
      <c r="U14" s="4"/>
      <c r="V14" s="4"/>
      <c r="W14" s="4"/>
      <c r="X14" s="4"/>
      <c r="Y14" s="4"/>
    </row>
    <row r="15" spans="2:25" ht="12.75">
      <c r="B15" s="3" t="s">
        <v>410</v>
      </c>
      <c r="C15" s="3" t="s">
        <v>411</v>
      </c>
      <c r="D15" s="4" t="s">
        <v>283</v>
      </c>
      <c r="E15" s="7" t="s">
        <v>405</v>
      </c>
      <c r="F15" s="5">
        <v>1</v>
      </c>
      <c r="G15" s="8" t="s">
        <v>406</v>
      </c>
      <c r="H15" s="4"/>
      <c r="I15" s="4">
        <v>12</v>
      </c>
      <c r="J15" s="5">
        <v>12</v>
      </c>
      <c r="K15" s="8"/>
      <c r="L15" s="4">
        <v>20</v>
      </c>
      <c r="M15" s="4">
        <v>6.11</v>
      </c>
      <c r="N15" s="4">
        <v>0.56</v>
      </c>
      <c r="O15" s="4">
        <v>4400</v>
      </c>
      <c r="P15" s="4">
        <v>249</v>
      </c>
      <c r="Q15" s="11"/>
      <c r="S15" s="4"/>
      <c r="T15" s="4">
        <f>I15</f>
        <v>12</v>
      </c>
      <c r="U15" s="4">
        <f>J15</f>
        <v>12</v>
      </c>
      <c r="V15" s="4">
        <f>L15*U15</f>
        <v>240</v>
      </c>
      <c r="W15" s="4">
        <f>N15*U15</f>
        <v>6.720000000000001</v>
      </c>
      <c r="X15" s="4">
        <f>O15*U15</f>
        <v>52800</v>
      </c>
      <c r="Y15" s="4">
        <f>P15*U15</f>
        <v>2988</v>
      </c>
    </row>
    <row r="16" spans="2:25" ht="12.75">
      <c r="B16" s="154" t="s">
        <v>157</v>
      </c>
      <c r="C16" s="155">
        <f>SUM(H15:I16)</f>
        <v>615</v>
      </c>
      <c r="D16" s="4"/>
      <c r="E16" s="7"/>
      <c r="F16" s="5">
        <v>2</v>
      </c>
      <c r="G16" s="8" t="s">
        <v>322</v>
      </c>
      <c r="H16" s="4">
        <v>603</v>
      </c>
      <c r="I16" s="4"/>
      <c r="J16" s="5"/>
      <c r="K16" s="8"/>
      <c r="L16" s="4"/>
      <c r="M16" s="4"/>
      <c r="N16" s="4"/>
      <c r="O16" s="4"/>
      <c r="P16" s="4"/>
      <c r="Q16" s="11"/>
      <c r="S16" s="4"/>
      <c r="T16" s="4"/>
      <c r="U16" s="4"/>
      <c r="V16" s="4"/>
      <c r="W16" s="4"/>
      <c r="X16" s="4"/>
      <c r="Y16" s="4"/>
    </row>
    <row r="17" spans="2:25" ht="12.75">
      <c r="B17" s="154" t="s">
        <v>159</v>
      </c>
      <c r="C17" s="155">
        <f>SUM(J15:K16)</f>
        <v>12</v>
      </c>
      <c r="D17" s="4"/>
      <c r="E17" s="7"/>
      <c r="F17" s="5"/>
      <c r="G17" s="8"/>
      <c r="H17" s="4"/>
      <c r="I17" s="4"/>
      <c r="J17" s="5"/>
      <c r="K17" s="8"/>
      <c r="L17" s="4"/>
      <c r="M17" s="4"/>
      <c r="N17" s="4"/>
      <c r="O17" s="4"/>
      <c r="P17" s="4"/>
      <c r="Q17" s="11"/>
      <c r="S17" s="4"/>
      <c r="T17" s="4"/>
      <c r="U17" s="4"/>
      <c r="V17" s="4"/>
      <c r="W17" s="4"/>
      <c r="X17" s="4"/>
      <c r="Y17" s="4"/>
    </row>
    <row r="18" spans="2:25" ht="12.75">
      <c r="B18" s="3"/>
      <c r="C18" s="3"/>
      <c r="D18" s="4"/>
      <c r="E18" s="7"/>
      <c r="F18" s="5"/>
      <c r="G18" s="8"/>
      <c r="H18" s="4"/>
      <c r="I18" s="4"/>
      <c r="J18" s="5"/>
      <c r="K18" s="8"/>
      <c r="L18" s="4"/>
      <c r="M18" s="4"/>
      <c r="N18" s="4"/>
      <c r="O18" s="4"/>
      <c r="P18" s="4"/>
      <c r="Q18" s="11"/>
      <c r="S18" s="4"/>
      <c r="T18" s="4"/>
      <c r="U18" s="4"/>
      <c r="V18" s="4"/>
      <c r="W18" s="4"/>
      <c r="X18" s="4"/>
      <c r="Y18" s="4"/>
    </row>
    <row r="19" spans="2:25" ht="12.75">
      <c r="B19" s="3" t="s">
        <v>412</v>
      </c>
      <c r="C19" s="3" t="s">
        <v>413</v>
      </c>
      <c r="D19" s="4" t="s">
        <v>292</v>
      </c>
      <c r="E19" s="7" t="s">
        <v>405</v>
      </c>
      <c r="F19" s="5">
        <v>1</v>
      </c>
      <c r="G19" s="8" t="s">
        <v>406</v>
      </c>
      <c r="H19" s="4"/>
      <c r="I19" s="4">
        <v>3</v>
      </c>
      <c r="J19" s="5">
        <v>3</v>
      </c>
      <c r="K19" s="8"/>
      <c r="L19" s="4">
        <v>20</v>
      </c>
      <c r="M19" s="4">
        <v>6.11</v>
      </c>
      <c r="N19" s="4">
        <v>0.56</v>
      </c>
      <c r="O19" s="4">
        <v>4400</v>
      </c>
      <c r="P19" s="4">
        <v>249</v>
      </c>
      <c r="Q19" s="11"/>
      <c r="S19" s="4"/>
      <c r="T19" s="4">
        <f>I19</f>
        <v>3</v>
      </c>
      <c r="U19" s="4">
        <f>J19</f>
        <v>3</v>
      </c>
      <c r="V19" s="4">
        <f>L19*U19</f>
        <v>60</v>
      </c>
      <c r="W19" s="4">
        <f>N19*U19</f>
        <v>1.6800000000000002</v>
      </c>
      <c r="X19" s="4">
        <f>O19*U19</f>
        <v>13200</v>
      </c>
      <c r="Y19" s="4">
        <f>P19*U19</f>
        <v>747</v>
      </c>
    </row>
    <row r="20" spans="2:25" ht="12.75">
      <c r="B20" s="154" t="s">
        <v>157</v>
      </c>
      <c r="C20" s="155">
        <f>SUM(H19:I20)</f>
        <v>105</v>
      </c>
      <c r="D20" s="4"/>
      <c r="E20" s="7"/>
      <c r="F20" s="5">
        <v>2</v>
      </c>
      <c r="G20" s="8" t="s">
        <v>322</v>
      </c>
      <c r="H20" s="4">
        <v>102</v>
      </c>
      <c r="I20" s="4"/>
      <c r="J20" s="5"/>
      <c r="K20" s="8"/>
      <c r="L20" s="4"/>
      <c r="M20" s="4"/>
      <c r="N20" s="4"/>
      <c r="O20" s="4"/>
      <c r="P20" s="4"/>
      <c r="Q20" s="11"/>
      <c r="S20" s="4"/>
      <c r="T20" s="4"/>
      <c r="U20" s="4"/>
      <c r="V20" s="4"/>
      <c r="W20" s="4"/>
      <c r="X20" s="4"/>
      <c r="Y20" s="4"/>
    </row>
    <row r="21" spans="2:17" ht="12.75">
      <c r="B21" s="154" t="s">
        <v>159</v>
      </c>
      <c r="C21" s="155">
        <f>SUM(J19:K20)</f>
        <v>3</v>
      </c>
      <c r="D21" s="4"/>
      <c r="E21" s="7"/>
      <c r="F21" s="5"/>
      <c r="G21" s="8"/>
      <c r="H21" s="4"/>
      <c r="I21" s="4"/>
      <c r="J21" s="5"/>
      <c r="K21" s="8"/>
      <c r="L21" s="4"/>
      <c r="M21" s="4"/>
      <c r="N21" s="4"/>
      <c r="O21" s="4"/>
      <c r="P21" s="4"/>
      <c r="Q21" s="11"/>
    </row>
    <row r="22" spans="2:25" ht="12.75">
      <c r="B22" s="3"/>
      <c r="C22" s="3"/>
      <c r="D22" s="4"/>
      <c r="E22" s="7"/>
      <c r="F22" s="5"/>
      <c r="G22" s="8"/>
      <c r="H22" s="4"/>
      <c r="I22" s="4"/>
      <c r="J22" s="5"/>
      <c r="K22" s="8"/>
      <c r="L22" s="4"/>
      <c r="M22" s="4"/>
      <c r="N22" s="4"/>
      <c r="O22" s="4"/>
      <c r="P22" s="4"/>
      <c r="Q22" s="11"/>
      <c r="T22" s="189">
        <f aca="true" t="shared" si="0" ref="T22:Y22">SUM(T6:T19)</f>
        <v>30</v>
      </c>
      <c r="U22" s="189">
        <f t="shared" si="0"/>
        <v>30</v>
      </c>
      <c r="V22" s="4">
        <f t="shared" si="0"/>
        <v>600</v>
      </c>
      <c r="W22" s="4">
        <f t="shared" si="0"/>
        <v>11.850000000000001</v>
      </c>
      <c r="X22" s="4">
        <f t="shared" si="0"/>
        <v>72000</v>
      </c>
      <c r="Y22" s="4">
        <f t="shared" si="0"/>
        <v>4485</v>
      </c>
    </row>
    <row r="23" spans="2:25" ht="13.5" thickBot="1">
      <c r="B23" s="129"/>
      <c r="C23" s="129"/>
      <c r="D23" s="13"/>
      <c r="E23" s="213"/>
      <c r="F23" s="148"/>
      <c r="G23" s="171"/>
      <c r="H23" s="13"/>
      <c r="I23" s="13"/>
      <c r="J23" s="148"/>
      <c r="K23" s="171"/>
      <c r="L23" s="13"/>
      <c r="M23" s="13"/>
      <c r="N23" s="13"/>
      <c r="O23" s="13"/>
      <c r="P23" s="13"/>
      <c r="Q23" s="215"/>
      <c r="V23" s="190">
        <f>V22/$U$22</f>
        <v>20</v>
      </c>
      <c r="W23" s="191">
        <f>W22/$U$22</f>
        <v>0.3950000000000001</v>
      </c>
      <c r="X23" s="192">
        <f>X22/$U$22</f>
        <v>2400</v>
      </c>
      <c r="Y23" s="192">
        <f>Y22/$U$22</f>
        <v>149.5</v>
      </c>
    </row>
    <row r="24" spans="2:17" ht="12.75"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12.75">
      <c r="B25" s="3"/>
      <c r="C25" s="3" t="s">
        <v>263</v>
      </c>
      <c r="D25" s="4"/>
      <c r="E25" s="4"/>
      <c r="F25" s="4"/>
      <c r="G25" s="4"/>
      <c r="H25" s="216">
        <f>SUM(H5:H22)</f>
        <v>1548</v>
      </c>
      <c r="I25" s="216">
        <f>SUM(I5:I22)</f>
        <v>30</v>
      </c>
      <c r="J25" s="216">
        <f>SUM(J6:J21)</f>
        <v>30</v>
      </c>
      <c r="K25" s="4"/>
      <c r="L25" s="4"/>
      <c r="M25" s="4"/>
      <c r="N25" s="4"/>
      <c r="O25" s="4"/>
      <c r="P25" s="4"/>
      <c r="Q25" s="4"/>
    </row>
    <row r="26" spans="2:17" ht="12.75"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12.75">
      <c r="B27" s="149"/>
      <c r="C27" s="14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12.75">
      <c r="B28" s="4"/>
      <c r="C28" s="3" t="s">
        <v>277</v>
      </c>
      <c r="D28" s="4"/>
      <c r="E28" s="4"/>
      <c r="F28" s="4"/>
      <c r="G28" s="4"/>
      <c r="H28" s="189">
        <f>H7+H12+H16+H20</f>
        <v>1548</v>
      </c>
      <c r="I28" s="4"/>
      <c r="J28" s="4"/>
      <c r="K28" s="4"/>
      <c r="L28" s="4"/>
      <c r="M28" s="4"/>
      <c r="N28" s="4"/>
      <c r="O28" s="4"/>
      <c r="P28" s="4"/>
      <c r="Q28" s="4"/>
    </row>
    <row r="29" spans="2:17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mergeCells count="2">
    <mergeCell ref="B3:C3"/>
    <mergeCell ref="F3:G3"/>
  </mergeCells>
  <printOptions/>
  <pageMargins left="0.75" right="0.75" top="1" bottom="1" header="0.5" footer="0.5"/>
  <pageSetup fitToHeight="1" fitToWidth="1" horizontalDpi="600" verticalDpi="600" orientation="landscape" paperSize="9" scale="46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Schiettecatte Wim</dc:creator>
  <cp:keywords/>
  <dc:description/>
  <cp:lastModifiedBy>Schiettecatte Wim</cp:lastModifiedBy>
  <cp:lastPrinted>2004-04-09T14:44:51Z</cp:lastPrinted>
  <dcterms:created xsi:type="dcterms:W3CDTF">2004-03-31T08:26:23Z</dcterms:created>
  <dcterms:modified xsi:type="dcterms:W3CDTF">2004-04-09T14:45:16Z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_AdHocReviewCycle">
    <vt:i4>-1192595592</vt:i4>
  </property>
  <property fmtid="{D5CDD505-2E9C-101B-9397-08002B2CF9AE}" pid="4" name="_EmailSubje">
    <vt:lpwstr>deliverable 8-9-14</vt:lpwstr>
  </property>
  <property fmtid="{D5CDD505-2E9C-101B-9397-08002B2CF9AE}" pid="5" name="_AuthorEma">
    <vt:lpwstr>wim.schiettecatte@vito.be</vt:lpwstr>
  </property>
  <property fmtid="{D5CDD505-2E9C-101B-9397-08002B2CF9AE}" pid="6" name="_AuthorEmailDisplayNa">
    <vt:lpwstr>Schiettecatte Wim</vt:lpwstr>
  </property>
</Properties>
</file>